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31B" lockStructure="1"/>
  <bookViews>
    <workbookView xWindow="0" yWindow="0" windowWidth="16577" windowHeight="7354"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iterate="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c r="B59" i="6"/>
  <c r="G59" i="6" s="1"/>
  <c r="B58" i="6"/>
  <c r="G58" i="6" s="1"/>
  <c r="B56" i="6"/>
  <c r="G56" i="6" s="1"/>
  <c r="B55" i="6"/>
  <c r="G55" i="6"/>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2" i="6" l="1"/>
  <c r="B38" i="6"/>
  <c r="C13" i="6"/>
  <c r="B28" i="6"/>
  <c r="B43" i="6"/>
  <c r="B33" i="6"/>
  <c r="C7" i="6"/>
  <c r="C11" i="6"/>
  <c r="C10" i="6"/>
  <c r="C8"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F63" i="6"/>
  <c r="F36" i="6"/>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25" i="6" l="1"/>
  <c r="C25" i="6" s="1"/>
  <c r="H41"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V19" i="5"/>
  <c r="AB25" i="5"/>
  <c r="AB29" i="5"/>
  <c r="V39" i="5"/>
  <c r="AB51" i="5"/>
  <c r="AB59" i="5"/>
  <c r="AB72" i="5"/>
  <c r="V86" i="5"/>
  <c r="V25" i="5"/>
  <c r="V32" i="5"/>
  <c r="G32" i="5" s="1"/>
  <c r="V36" i="5"/>
  <c r="G36" i="5" s="1"/>
  <c r="AB46" i="5"/>
  <c r="AB53" i="5"/>
  <c r="V59" i="5"/>
  <c r="G59" i="5" s="1"/>
  <c r="AB66" i="5"/>
  <c r="V77" i="5"/>
  <c r="G77" i="5" s="1"/>
  <c r="V94" i="5"/>
  <c r="G94" i="5" s="1"/>
  <c r="V5" i="5"/>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25"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R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R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R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10" i="5"/>
  <c r="T5" i="5"/>
  <c r="T8" i="5"/>
  <c r="T6" i="5"/>
  <c r="T7" i="5"/>
  <c r="T9" i="5"/>
  <c r="C63" i="6" l="1"/>
  <c r="C62"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11" i="5"/>
  <c r="S7" i="5"/>
  <c r="S5" i="5"/>
  <c r="S9" i="5"/>
  <c r="S6" i="5"/>
  <c r="S8"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<sst xmlns="http://schemas.openxmlformats.org/spreadsheetml/2006/main" count="21667" uniqueCount="15510">
  <si>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</si>
  <si>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</si>
  <si>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</si>
  <si>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</si>
  <si>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</si>
  <si>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</si>
  <si>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</si>
  <si>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</si>
  <si>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</si>
  <si>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</si>
  <si>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</si>
  <si>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</si>
  <si>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</si>
  <si>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</si>
  <si>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</si>
  <si>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</si>
  <si>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</si>
  <si>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</si>
  <si>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</si>
  <si>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</si>
  <si>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</si>
  <si>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</si>
  <si>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</si>
  <si>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</si>
  <si>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</si>
  <si>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</si>
  <si>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</si>
  <si>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</si>
  <si>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</si>
  <si>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</si>
  <si>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</si>
  <si>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</si>
  <si>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</si>
  <si>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</si>
  <si>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</si>
  <si>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</si>
  <si>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</si>
  <si>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</si>
  <si>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</si>
  <si>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</si>
  <si>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</si>
  <si>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</si>
  <si>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</si>
  <si>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</si>
  <si>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</si>
  <si>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</si>
  <si>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</si>
  <si>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</si>
  <si>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</si>
  <si>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</si>
  <si>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</si>
  <si>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</si>
  <si>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</si>
  <si>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</si>
  <si>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</si>
  <si>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</si>
  <si>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</si>
  <si>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</si>
  <si>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</si>
  <si>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</si>
  <si>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</si>
  <si>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</si>
  <si>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</si>
  <si>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</si>
  <si>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</si>
  <si>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</si>
  <si>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</si>
  <si>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</si>
  <si>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</si>
  <si>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</si>
  <si>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</si>
  <si>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</si>
  <si>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</si>
  <si>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</si>
  <si>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</si>
  <si>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</si>
  <si>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</si>
  <si>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</si>
  <si>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</si>
  <si>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</si>
  <si>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</si>
  <si>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</si>
  <si>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</si>
  <si>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</si>
  <si>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</si>
  <si>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</si>
  <si>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</si>
  <si>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</si>
  <si>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</si>
  <si>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</si>
  <si>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</si>
  <si>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</si>
  <si>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</si>
  <si>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</si>
  <si>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</si>
  <si>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</si>
  <si>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</si>
  <si>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</si>
  <si>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</si>
  <si>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</si>
  <si>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</si>
  <si>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</si>
  <si>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</si>
  <si>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</si>
  <si>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</si>
  <si>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</si>
  <si>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</si>
  <si>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</si>
  <si>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</si>
  <si>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</si>
  <si>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</si>
  <si>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</si>
  <si>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</si>
  <si>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</si>
  <si>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</si>
  <si>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</si>
  <si>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</si>
  <si>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</si>
  <si>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</si>
  <si>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</si>
  <si>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</si>
  <si>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</si>
  <si>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</si>
  <si>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</si>
  <si>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</si>
  <si>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</si>
  <si>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</si>
  <si>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</si>
  <si>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</si>
  <si>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</si>
  <si>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</si>
  <si>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</si>
  <si>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</si>
  <si>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</si>
  <si>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</si>
  <si>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</si>
  <si>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</si>
  <si>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</si>
  <si>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</si>
  <si>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</si>
  <si>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</si>
  <si>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</si>
  <si>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</si>
  <si>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</si>
  <si>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</si>
  <si>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</si>
  <si>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</si>
  <si>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</si>
  <si>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</si>
  <si>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</si>
  <si>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</si>
  <si>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</si>
  <si>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</si>
  <si>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</si>
  <si>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</si>
  <si>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</si>
  <si>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</si>
  <si>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</si>
  <si>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</si>
  <si>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</si>
  <si>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</si>
  <si>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</si>
  <si>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</si>
  <si>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</si>
  <si>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</si>
  <si>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</si>
  <si>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</si>
  <si>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</si>
  <si>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</si>
  <si>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</si>
  <si>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</si>
  <si>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</si>
  <si>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</si>
  <si>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</si>
  <si>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</si>
  <si>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</si>
  <si>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</si>
  <si>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</si>
  <si>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</si>
  <si>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</si>
  <si>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</si>
  <si>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</si>
  <si>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</si>
  <si>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</si>
  <si>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</si>
  <si>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</si>
  <si>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</si>
  <si>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</si>
  <si>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</si>
  <si>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</si>
  <si>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</si>
  <si>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</si>
  <si>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</si>
  <si>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</si>
  <si>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</si>
  <si>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</si>
  <si>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</si>
  <si>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</si>
  <si>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</si>
  <si>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</si>
  <si>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</si>
  <si>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</si>
  <si>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</si>
  <si>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</si>
  <si>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</si>
  <si>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</si>
  <si>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</si>
  <si>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</si>
  <si>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</si>
  <si>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</si>
  <si>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</si>
  <si>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</si>
  <si>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</si>
  <si>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</si>
  <si>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</si>
  <si>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</si>
  <si>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</si>
  <si>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</si>
  <si>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</si>
  <si>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</si>
  <si>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</si>
  <si>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</si>
  <si>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</si>
  <si>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</si>
  <si>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</si>
  <si>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</si>
  <si>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</si>
  <si>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</si>
  <si>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</si>
  <si>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</si>
  <si>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</si>
  <si>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</si>
  <si>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</si>
  <si>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</si>
  <si>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</si>
  <si>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</si>
  <si>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</si>
  <si>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</si>
  <si>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</si>
  <si>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</si>
  <si>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</si>
  <si>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</si>
  <si>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</si>
  <si>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</si>
  <si>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</si>
  <si>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</si>
  <si>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</si>
  <si>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</si>
  <si>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</si>
  <si>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</si>
  <si>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</si>
  <si>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</si>
  <si>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</si>
  <si>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</si>
  <si>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</si>
  <si>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</si>
  <si>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</si>
  <si>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</si>
  <si>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</si>
  <si>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</si>
  <si>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</si>
  <si>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</si>
  <si>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</si>
  <si>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</si>
  <si>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</si>
  <si>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</si>
  <si>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</si>
  <si>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</si>
  <si>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</si>
  <si>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</si>
  <si>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</si>
  <si>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</si>
  <si>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</si>
  <si>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</si>
  <si>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</si>
  <si>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</si>
  <si>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</si>
  <si>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</si>
  <si>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</si>
  <si>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</si>
  <si>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</si>
  <si>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</si>
  <si>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</si>
  <si>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</si>
  <si>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</si>
  <si>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</si>
  <si>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</si>
  <si>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</si>
  <si>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</si>
  <si>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</si>
  <si>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</si>
  <si>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</si>
  <si>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</si>
  <si>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</si>
  <si>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</si>
  <si>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</si>
  <si>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</si>
  <si>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</si>
  <si>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</si>
  <si>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</si>
  <si>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</si>
  <si>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</si>
  <si>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</si>
  <si>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</si>
  <si>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</si>
  <si>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</si>
  <si>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</si>
  <si>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</si>
  <si>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</si>
  <si>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</si>
  <si>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</si>
  <si>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</si>
  <si>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</si>
  <si>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</si>
  <si>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</si>
  <si>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</si>
  <si>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</si>
  <si>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</si>
  <si>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</si>
  <si>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</si>
  <si>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</si>
  <si>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</si>
  <si>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</si>
  <si>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</si>
  <si>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</si>
  <si>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</si>
  <si>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</si>
  <si>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</si>
  <si>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</si>
  <si>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</si>
  <si>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</si>
  <si>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</si>
  <si>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</si>
  <si>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</si>
  <si>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</si>
  <si>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</si>
  <si>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</si>
  <si>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</si>
  <si>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</si>
  <si>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</si>
  <si>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</si>
  <si>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</si>
  <si>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</si>
  <si>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</si>
  <si>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</si>
  <si>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</si>
  <si>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</si>
  <si>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</si>
  <si>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</si>
  <si>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</si>
  <si>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</si>
  <si>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</si>
  <si>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</si>
  <si>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</si>
  <si>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</si>
  <si>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</si>
  <si>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</si>
  <si>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</si>
  <si>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</si>
  <si>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</si>
  <si>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</si>
  <si>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</si>
  <si>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</si>
  <si>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</si>
  <si>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</si>
  <si>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</si>
  <si>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</si>
  <si>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</si>
  <si>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</si>
  <si>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</si>
  <si>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</si>
  <si>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</si>
  <si>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</si>
  <si>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</si>
  <si>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</si>
  <si>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</si>
  <si>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</si>
  <si>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</si>
  <si>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</si>
  <si>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</si>
  <si>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</si>
  <si>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</si>
  <si>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</si>
  <si>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</si>
  <si>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</si>
  <si>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</si>
  <si>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</si>
  <si>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</si>
  <si>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</si>
  <si>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</si>
  <si>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</si>
  <si>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</si>
  <si>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</si>
  <si>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</si>
  <si>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</si>
  <si>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</si>
  <si>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</si>
  <si>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</si>
  <si>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</si>
  <si>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</si>
  <si>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</si>
  <si>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</si>
  <si>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</si>
  <si>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</si>
  <si>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</si>
  <si>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</si>
  <si>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</si>
  <si>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</si>
  <si>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</si>
  <si>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</si>
  <si>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</si>
  <si>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</si>
  <si>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</si>
  <si>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</si>
  <si>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</si>
  <si>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</si>
  <si>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</si>
  <si>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</si>
  <si>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</si>
  <si>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</si>
  <si>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</si>
  <si>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</si>
  <si>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</si>
  <si>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</si>
  <si>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</si>
  <si>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</si>
  <si>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</si>
  <si>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</si>
  <si>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</si>
  <si>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</si>
  <si>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</si>
  <si>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</si>
  <si>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</si>
  <si>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</si>
  <si>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</si>
  <si>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</si>
  <si>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</si>
  <si>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</si>
  <si>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</si>
  <si>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</si>
  <si>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</si>
  <si>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</si>
  <si>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</si>
  <si>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</si>
  <si>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</si>
  <si>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</si>
  <si>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</si>
  <si>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</si>
  <si>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</si>
  <si>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</si>
  <si>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</si>
  <si>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</si>
  <si>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</si>
  <si>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</si>
  <si>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</si>
  <si>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</si>
  <si>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</si>
  <si>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</si>
  <si>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</si>
  <si>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</si>
  <si>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</si>
  <si>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</si>
  <si>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</si>
  <si>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</si>
  <si>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</si>
  <si>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</si>
  <si>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</si>
  <si>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</si>
  <si>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</si>
  <si>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</si>
  <si>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</si>
  <si>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</si>
  <si>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</si>
  <si>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</si>
  <si>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</si>
  <si>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</si>
  <si>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</si>
  <si>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</si>
  <si>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</si>
  <si>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</si>
  <si>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</si>
  <si>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</si>
  <si>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</si>
  <si>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</si>
  <si>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</si>
  <si>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</si>
  <si>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</si>
  <si>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</si>
  <si>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</si>
  <si>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</si>
  <si>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</si>
  <si>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</si>
  <si>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</si>
  <si>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</si>
  <si>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</si>
  <si>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</si>
  <si>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</si>
  <si>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</si>
  <si>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</si>
  <si>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</si>
  <si>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</si>
  <si>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</si>
  <si>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</si>
  <si>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</si>
  <si>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</si>
  <si>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</si>
  <si>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</si>
  <si>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</si>
  <si>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</si>
  <si>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</si>
  <si>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</si>
  <si>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</si>
  <si>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</si>
  <si>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</si>
  <si>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</si>
  <si>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</si>
  <si>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</si>
  <si>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</si>
  <si>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</si>
  <si>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</si>
  <si>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</si>
  <si>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</si>
  <si>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</si>
  <si>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</si>
  <si>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</si>
  <si>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</si>
  <si>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</si>
  <si>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</si>
  <si>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</si>
  <si>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</si>
  <si>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</si>
  <si>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</si>
  <si>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</si>
  <si>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</si>
  <si>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</si>
  <si>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</si>
  <si>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</si>
  <si>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</si>
  <si>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</si>
  <si>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</si>
  <si>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</si>
  <si>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</si>
  <si>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</si>
  <si>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</si>
  <si>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</si>
  <si>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</si>
  <si>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</si>
  <si>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</si>
  <si>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</si>
  <si>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</si>
  <si>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</si>
  <si>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</si>
  <si>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</si>
  <si>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</si>
  <si>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</si>
  <si>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</si>
  <si>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</si>
  <si>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</si>
  <si>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</si>
  <si>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</si>
  <si>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</si>
  <si>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</si>
  <si>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</si>
  <si>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</si>
  <si>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</si>
  <si>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</si>
  <si>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</si>
  <si>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</si>
  <si>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</si>
  <si>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</si>
  <si>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</si>
  <si>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</si>
  <si>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</si>
  <si>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</si>
  <si>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</si>
  <si>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</si>
  <si>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</si>
  <si>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</si>
  <si>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</si>
  <si>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</si>
  <si>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</si>
  <si>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</si>
  <si>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</si>
  <si>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</si>
  <si>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</si>
  <si>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</si>
  <si>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</si>
  <si>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</si>
  <si>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</si>
  <si>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</si>
  <si>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</si>
  <si>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</si>
  <si>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</si>
  <si>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</si>
  <si>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</si>
  <si>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</si>
  <si>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</si>
  <si>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</si>
  <si>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</si>
  <si>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</si>
  <si>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</si>
  <si>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</si>
  <si>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</si>
  <si>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</si>
  <si>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</si>
  <si>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</si>
  <si>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</si>
  <si>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</si>
  <si>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</si>
  <si>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</si>
  <si>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</si>
  <si>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</si>
  <si>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</si>
  <si>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</si>
  <si>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</si>
  <si>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</si>
  <si>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</si>
  <si>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</si>
  <si>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</si>
  <si>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</si>
  <si>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</si>
  <si>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</si>
  <si>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</si>
  <si>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</si>
  <si>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</si>
  <si>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</si>
  <si>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</si>
  <si>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</si>
  <si>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</si>
  <si>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</si>
  <si>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</si>
  <si>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</si>
  <si>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</si>
  <si>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</si>
  <si>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</si>
  <si>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</si>
  <si>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</si>
  <si>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</si>
  <si>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</si>
  <si>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</si>
  <si>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</si>
  <si>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</si>
  <si>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</si>
  <si>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</si>
  <si>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</si>
  <si>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</si>
  <si>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</si>
  <si>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</si>
  <si>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</si>
  <si>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</si>
  <si>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</si>
  <si>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</si>
  <si>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</si>
  <si>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</si>
  <si>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</si>
  <si>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</si>
  <si>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</si>
  <si>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</si>
  <si>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</si>
  <si>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</si>
  <si>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</si>
  <si>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</si>
  <si>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</si>
  <si>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</si>
  <si>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</si>
  <si>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</si>
  <si>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</si>
  <si>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</si>
  <si>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</si>
  <si>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</si>
  <si>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</si>
  <si>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</si>
  <si>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</si>
  <si>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</si>
  <si>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</si>
  <si>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</si>
  <si>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</si>
  <si>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</si>
  <si>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</si>
  <si>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</si>
  <si>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</si>
  <si>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</si>
  <si>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</si>
  <si>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</si>
  <si>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</si>
  <si>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</si>
  <si>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</si>
  <si>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</si>
  <si>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</si>
  <si>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</si>
  <si>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</si>
  <si>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</si>
  <si>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</si>
  <si>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</si>
  <si>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</si>
  <si>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</si>
  <si>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</si>
  <si>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</si>
  <si>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</si>
  <si>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</si>
  <si>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</si>
  <si>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</si>
  <si>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</si>
  <si>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</si>
  <si>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</si>
  <si>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</si>
  <si>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</si>
  <si>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</si>
  <si>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</si>
  <si>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</si>
  <si>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</si>
  <si>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</si>
  <si>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</si>
  <si>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</si>
  <si>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</si>
  <si>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</si>
  <si>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</si>
  <si>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</si>
  <si>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</si>
  <si>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</si>
  <si>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</si>
  <si>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</si>
  <si>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</si>
  <si>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</si>
  <si>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</si>
  <si>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</si>
  <si>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</si>
  <si>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</si>
  <si>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</si>
  <si>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</si>
  <si>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</si>
  <si>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</si>
  <si>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</si>
  <si>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</si>
  <si>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</si>
  <si>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</si>
  <si>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</si>
  <si>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</si>
  <si>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</si>
  <si>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</si>
  <si>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</si>
  <si>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</si>
  <si>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</si>
  <si>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</si>
  <si>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</si>
  <si>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</si>
  <si>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</si>
  <si>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</si>
  <si>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</si>
  <si>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</si>
  <si>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</si>
  <si>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</si>
  <si>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</si>
  <si>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</si>
  <si>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</si>
  <si>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</si>
  <si>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</si>
  <si>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</si>
  <si>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</si>
  <si>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</si>
  <si>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</si>
  <si>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</si>
  <si>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</si>
  <si>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</si>
  <si>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</si>
  <si>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</si>
  <si>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</si>
  <si>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</si>
  <si>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</si>
  <si>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</si>
  <si>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</si>
  <si>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</si>
  <si>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</si>
  <si>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</si>
  <si>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</si>
  <si>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</si>
  <si>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</si>
  <si>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</si>
  <si>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</si>
  <si>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</si>
  <si>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</si>
  <si>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</si>
  <si>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</si>
  <si>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</si>
  <si>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</si>
  <si>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</si>
  <si>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</si>
  <si>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</si>
  <si>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</si>
  <si>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</si>
  <si>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</si>
  <si>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</si>
  <si>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</si>
  <si>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</si>
  <si>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</si>
  <si>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</si>
  <si>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</si>
  <si>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</si>
  <si>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</si>
  <si>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</si>
  <si>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</si>
  <si>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</si>
  <si>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</si>
  <si>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</si>
  <si>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</si>
  <si>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</si>
  <si>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</si>
  <si>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</si>
  <si>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</si>
  <si>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</si>
  <si>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</si>
  <si>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</si>
  <si>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</si>
  <si>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</si>
  <si>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</si>
  <si>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</si>
  <si>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</si>
  <si>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</si>
  <si>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</si>
  <si>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</si>
  <si>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</si>
  <si>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</si>
  <si>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</si>
  <si>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</si>
  <si>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</si>
  <si>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</si>
  <si>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</si>
  <si>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</si>
  <si>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</si>
  <si>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</si>
  <si>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</si>
  <si>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</si>
  <si>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</si>
  <si>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</si>
  <si>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</si>
  <si>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</si>
  <si>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</si>
  <si>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</si>
  <si>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</si>
  <si>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</si>
  <si>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</si>
  <si>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</si>
  <si>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</si>
  <si>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</si>
  <si>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</si>
  <si>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</si>
  <si>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</si>
  <si>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</si>
  <si>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</si>
  <si>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</si>
  <si>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</si>
  <si>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</si>
  <si>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</si>
  <si>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</si>
  <si>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</si>
  <si>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</si>
  <si>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</si>
  <si>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</si>
  <si>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</si>
  <si>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</si>
  <si>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</si>
  <si>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</si>
  <si>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</si>
  <si>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</si>
  <si>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</si>
  <si>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</si>
  <si>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</si>
  <si>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</si>
  <si>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</si>
  <si>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</si>
  <si>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</si>
  <si>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</si>
  <si>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</si>
  <si>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</si>
  <si>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</si>
  <si>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</si>
  <si>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</si>
  <si>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</si>
  <si>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</si>
  <si>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</si>
  <si>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</si>
  <si>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</si>
  <si>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</si>
  <si>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</si>
  <si>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</si>
  <si>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</si>
  <si>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</si>
  <si>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</si>
  <si>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</si>
  <si>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</si>
  <si>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</si>
  <si>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</si>
  <si>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</si>
  <si>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</si>
  <si>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</si>
  <si>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</si>
  <si>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</si>
  <si>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</si>
  <si>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</si>
  <si>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</si>
  <si>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</si>
  <si>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</si>
  <si>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</si>
  <si>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</si>
  <si>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</si>
  <si>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</si>
  <si>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</si>
  <si>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</si>
  <si>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</si>
  <si>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</si>
  <si>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</si>
  <si>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</si>
  <si>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</si>
  <si>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</si>
  <si>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</si>
  <si>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</si>
  <si>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</si>
  <si>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</si>
  <si>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</si>
  <si>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</si>
  <si>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</si>
  <si>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</si>
  <si>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</si>
  <si>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</si>
  <si>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</si>
  <si>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</si>
  <si>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</si>
  <si>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</si>
  <si>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</si>
  <si>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</si>
  <si>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</si>
  <si>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</si>
  <si>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</si>
  <si>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</si>
  <si>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</si>
  <si>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</si>
  <si>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</si>
  <si>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</si>
  <si>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</si>
  <si>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</si>
  <si>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</si>
  <si>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</si>
  <si>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</si>
  <si>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</si>
  <si>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</si>
  <si>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</si>
  <si>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</si>
  <si>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</si>
  <si>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</si>
  <si>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</si>
  <si>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</si>
  <si>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</si>
  <si>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</si>
  <si>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</si>
  <si>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</si>
  <si>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</si>
  <si>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</si>
  <si>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</si>
  <si>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</si>
  <si>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</si>
  <si>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</si>
  <si>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</si>
  <si>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</si>
  <si>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</si>
  <si>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</si>
  <si>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</si>
  <si>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</si>
  <si>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</si>
  <si>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</si>
  <si>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</si>
  <si>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</si>
  <si>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</si>
  <si>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</si>
  <si>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</si>
  <si>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</si>
  <si>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</si>
  <si>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</si>
  <si>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</si>
  <si>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</si>
  <si>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</si>
  <si>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</si>
  <si>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</si>
  <si>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</si>
  <si>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</si>
  <si>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</si>
  <si>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</si>
  <si>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</si>
  <si>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</si>
  <si>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</si>
  <si>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</si>
  <si>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</si>
  <si>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</si>
  <si>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</si>
  <si>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</si>
  <si>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</si>
  <si>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</si>
  <si>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</si>
  <si>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</si>
  <si>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</si>
  <si>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</si>
  <si>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</si>
  <si>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</si>
  <si>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</si>
  <si>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</si>
  <si>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</si>
  <si>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</si>
  <si>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</si>
  <si>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</si>
  <si>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</si>
  <si>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</si>
  <si>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</si>
  <si>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</si>
  <si>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</si>
  <si>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</si>
  <si>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</si>
  <si>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</si>
  <si>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</si>
  <si>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</si>
  <si>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</si>
  <si>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</si>
  <si>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</si>
  <si>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</si>
  <si>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</si>
  <si>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</si>
  <si>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</si>
  <si>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</si>
  <si>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</si>
  <si>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</si>
  <si>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</si>
  <si>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</si>
  <si>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</si>
  <si>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</si>
  <si>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</si>
  <si>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</si>
  <si>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</si>
  <si>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</si>
  <si>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</si>
  <si>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</si>
  <si>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</si>
  <si>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</si>
  <si>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</si>
  <si>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</si>
  <si>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</si>
  <si>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</si>
  <si>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</si>
  <si>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</si>
  <si>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</si>
  <si>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</si>
  <si>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</si>
  <si>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</si>
  <si>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</si>
  <si>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</si>
  <si>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</si>
  <si>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</si>
  <si>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</si>
  <si>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</si>
  <si>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</si>
  <si>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</si>
  <si>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</si>
  <si>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</si>
  <si>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</si>
  <si>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</si>
  <si>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</si>
  <si>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</si>
  <si>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</si>
  <si>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</si>
  <si>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</si>
  <si>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</si>
  <si>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</si>
  <si>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</si>
  <si>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</si>
  <si>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</si>
  <si>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</si>
  <si>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</si>
  <si>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</si>
  <si>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</si>
  <si>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</si>
  <si>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</si>
  <si>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</si>
  <si>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</si>
  <si>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</si>
  <si>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</si>
  <si>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</si>
  <si>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</si>
  <si>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</si>
  <si>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</si>
  <si>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</si>
  <si>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</si>
  <si>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</si>
  <si>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</si>
  <si>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</si>
  <si>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</si>
  <si>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</si>
  <si>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</si>
  <si>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</si>
  <si>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</si>
  <si>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</si>
  <si>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</si>
  <si>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</si>
  <si>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</si>
  <si>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</si>
  <si>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</si>
  <si>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</si>
  <si>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</si>
  <si>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</si>
  <si>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</si>
  <si>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</si>
  <si>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</si>
  <si>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</si>
  <si>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</si>
  <si>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</si>
  <si>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</si>
  <si>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</si>
  <si>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</si>
  <si>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</si>
  <si>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</si>
  <si>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</si>
  <si>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</si>
  <si>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</si>
  <si>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</si>
  <si>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</si>
  <si>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</si>
  <si>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</si>
  <si>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</si>
  <si>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</si>
  <si>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</si>
  <si>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</si>
  <si>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</si>
  <si>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</si>
  <si>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</si>
  <si>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</si>
  <si>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</si>
  <si>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</si>
  <si>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</si>
  <si>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</si>
  <si>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</si>
  <si>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</si>
  <si>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</si>
  <si>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</si>
  <si>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</si>
  <si>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</si>
  <si>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</si>
  <si>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</si>
  <si>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</si>
  <si>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</si>
  <si>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</si>
  <si>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</si>
  <si>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</si>
  <si>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</si>
  <si>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</si>
  <si>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</si>
  <si>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</si>
  <si>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</si>
  <si>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</si>
  <si>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</si>
  <si>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</si>
  <si>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</si>
  <si>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</si>
  <si>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</si>
  <si>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</si>
  <si>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</si>
  <si>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</si>
  <si>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</si>
  <si>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</si>
  <si>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</si>
  <si>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</si>
  <si>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</si>
  <si>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</si>
  <si>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</si>
  <si>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</si>
  <si>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</si>
  <si>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</si>
  <si>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</si>
  <si>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</si>
  <si>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</si>
  <si>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</si>
  <si>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</si>
  <si>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</si>
  <si>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</si>
  <si>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</si>
  <si>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</si>
  <si>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</si>
  <si>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</si>
  <si>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</si>
  <si>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</si>
  <si>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</si>
  <si>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</si>
  <si>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</si>
  <si>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</si>
  <si>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</si>
  <si>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</si>
  <si>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</si>
  <si>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</si>
  <si>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</si>
  <si>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</si>
  <si>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</si>
  <si>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</si>
  <si>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</si>
  <si>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</si>
  <si>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</si>
  <si>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</si>
  <si>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</si>
  <si>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</si>
  <si>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</si>
  <si>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</si>
  <si>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</si>
  <si>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</si>
  <si>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</si>
  <si>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</si>
  <si>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</si>
  <si>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</si>
  <si>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</si>
  <si>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</si>
  <si>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</si>
  <si>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</si>
  <si>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</si>
  <si>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</si>
  <si>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</si>
  <si>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</si>
  <si>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</si>
  <si>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</si>
  <si>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</si>
  <si>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</si>
  <si>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</si>
  <si>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</si>
  <si>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</si>
  <si>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</si>
  <si>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</si>
  <si>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</si>
  <si>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</si>
  <si>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</si>
  <si>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</si>
  <si>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</si>
  <si>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</si>
  <si>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</si>
  <si>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</si>
  <si>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</si>
  <si>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</si>
  <si>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</si>
  <si>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</si>
  <si>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</si>
  <si>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</si>
  <si>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</si>
  <si>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</si>
  <si>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</si>
  <si>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</si>
  <si>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</si>
  <si>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</si>
  <si>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</si>
  <si>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</si>
  <si>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</si>
  <si>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</si>
  <si>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</si>
  <si>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</si>
  <si>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</si>
  <si>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</si>
  <si>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</si>
  <si>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</si>
  <si>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</si>
  <si>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</si>
  <si>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</si>
  <si>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</si>
  <si>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</si>
  <si>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</si>
  <si>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</si>
  <si>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</si>
  <si>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</si>
  <si>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</si>
  <si>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</si>
  <si>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</si>
  <si>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</si>
  <si>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</si>
  <si>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</si>
  <si>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</si>
  <si>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</si>
  <si>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</si>
  <si>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</si>
  <si>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</si>
  <si>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</si>
  <si>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</si>
  <si>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</si>
  <si>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</si>
  <si>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</si>
  <si>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</si>
  <si>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</si>
  <si>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</si>
  <si>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</si>
  <si>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</si>
  <si>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</si>
  <si>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</si>
  <si>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</si>
  <si>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</si>
  <si>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</si>
  <si>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</si>
  <si>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</si>
  <si>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</si>
  <si>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</si>
  <si>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</si>
  <si>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</si>
  <si>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</si>
  <si>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</si>
  <si>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</si>
  <si>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</si>
  <si>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</si>
  <si>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</si>
  <si>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</si>
  <si>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</si>
  <si>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</si>
  <si>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</si>
  <si>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</si>
  <si>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</si>
  <si>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</si>
  <si>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</si>
  <si>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</si>
  <si>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</si>
  <si>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</si>
  <si>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</si>
  <si>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</si>
  <si>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</si>
  <si>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</si>
  <si>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</si>
  <si>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</si>
  <si>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</si>
  <si>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</si>
  <si>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</si>
  <si>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</si>
  <si>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</si>
  <si>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</si>
  <si>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</si>
  <si>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</si>
  <si>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</si>
  <si>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</si>
  <si>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</si>
  <si>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</si>
  <si>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</si>
  <si>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</si>
  <si>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</si>
  <si>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</si>
  <si>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</si>
  <si>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</si>
  <si>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</si>
  <si>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</si>
  <si>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</si>
  <si>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</si>
  <si>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</si>
  <si>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</si>
  <si>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</si>
  <si>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</si>
  <si>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</si>
  <si>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</si>
  <si>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</si>
  <si>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</si>
  <si>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</si>
  <si>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</si>
  <si>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</si>
  <si>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</si>
  <si>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</si>
  <si>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</si>
  <si>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</si>
  <si>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</si>
  <si>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</si>
  <si>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</si>
  <si>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</si>
  <si>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</si>
  <si>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</si>
  <si>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</si>
  <si>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</si>
  <si>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</si>
  <si>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</si>
  <si>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</si>
  <si>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</si>
  <si>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</si>
  <si>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</si>
  <si>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</si>
  <si>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</si>
  <si>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</si>
  <si>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</si>
  <si>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</si>
  <si>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</si>
  <si>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</si>
  <si>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</si>
  <si>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</si>
  <si>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</si>
  <si>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</si>
  <si>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</si>
  <si>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</si>
  <si>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</si>
  <si>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</si>
  <si>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</si>
  <si>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</si>
  <si>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</si>
  <si>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</si>
  <si>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</si>
  <si>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</si>
  <si>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</si>
  <si>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</si>
  <si>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</si>
  <si>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</si>
  <si>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</si>
  <si>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</si>
  <si>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</si>
  <si>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</si>
  <si>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</si>
  <si>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</si>
  <si>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</si>
  <si>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</si>
  <si>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</si>
  <si>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</si>
  <si>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</si>
  <si>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</si>
  <si>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</si>
  <si>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</si>
  <si>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</si>
  <si>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</si>
  <si>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</si>
  <si>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</si>
  <si>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</si>
  <si>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</si>
  <si>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</si>
  <si>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</si>
  <si>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</si>
  <si>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</si>
  <si>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</si>
  <si>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</si>
  <si>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</si>
  <si>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</si>
  <si>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</si>
  <si>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</si>
  <si>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</si>
  <si>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</si>
  <si>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</si>
  <si>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</si>
  <si>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</si>
  <si>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</si>
  <si>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</si>
  <si>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</si>
  <si>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</si>
  <si>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</si>
  <si>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</si>
  <si>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</si>
  <si>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</si>
  <si>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</si>
  <si>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</si>
  <si>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</si>
  <si>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</si>
  <si>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</si>
  <si>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</si>
  <si>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</si>
  <si>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</si>
  <si>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</si>
  <si>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</si>
  <si>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</si>
  <si>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</si>
  <si>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</si>
  <si>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</si>
  <si>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</si>
  <si>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</si>
  <si>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</si>
  <si>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</si>
  <si>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</si>
  <si>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</si>
  <si>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</si>
  <si>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</si>
  <si>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</si>
  <si>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</si>
  <si>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</si>
  <si>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</si>
  <si>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</si>
  <si>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</si>
  <si>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</si>
  <si>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</si>
  <si>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</si>
  <si>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</si>
  <si>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</si>
  <si>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</si>
  <si>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</si>
  <si>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</si>
  <si>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</si>
  <si>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</si>
  <si>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</si>
  <si>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</si>
  <si>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</si>
  <si>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</si>
  <si>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</si>
  <si>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</si>
  <si>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</si>
  <si>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</si>
  <si>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</si>
  <si>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</si>
  <si>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</si>
  <si>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</si>
  <si>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</si>
  <si>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</si>
  <si>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</si>
  <si>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</si>
  <si>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</si>
  <si>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</si>
  <si>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</si>
  <si>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</si>
  <si>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</si>
  <si>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</si>
  <si>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</si>
  <si>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</si>
  <si>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</si>
  <si>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</si>
  <si>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</si>
  <si>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</si>
  <si>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</si>
  <si>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</si>
  <si>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</si>
  <si>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</si>
  <si>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</si>
  <si>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</si>
  <si>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</si>
  <si>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</si>
  <si>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</si>
  <si>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</si>
  <si>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</si>
  <si>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</si>
  <si>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</si>
  <si>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</si>
  <si>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</si>
  <si>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</si>
  <si>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</si>
  <si>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</si>
  <si>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</si>
  <si>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</si>
  <si>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</si>
  <si>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</si>
  <si>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</si>
  <si>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</si>
  <si>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</si>
  <si>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</si>
  <si>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</si>
  <si>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</si>
  <si>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</si>
  <si>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</si>
  <si>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</si>
  <si>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</si>
  <si>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</si>
  <si>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</si>
  <si>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</si>
  <si>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</si>
  <si>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</si>
  <si>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</si>
  <si>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</si>
  <si>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</si>
  <si>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</si>
  <si>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</si>
  <si>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</si>
  <si>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</si>
  <si>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</si>
  <si>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</si>
  <si>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</si>
  <si>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</si>
  <si>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</si>
  <si>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</si>
  <si>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</si>
  <si>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</si>
  <si>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</si>
  <si>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</si>
  <si>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</si>
  <si>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</si>
  <si>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</si>
  <si>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</si>
  <si>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</si>
  <si>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</si>
  <si>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</si>
  <si>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</si>
  <si>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</si>
  <si>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</si>
  <si>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</si>
  <si>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</si>
  <si>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</si>
  <si>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</si>
  <si>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</si>
  <si>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</si>
  <si>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</si>
  <si>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</si>
  <si>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</si>
  <si>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</si>
  <si>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</si>
  <si>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</si>
  <si>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</si>
  <si>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</si>
  <si>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</si>
  <si>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</si>
  <si>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</si>
  <si>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</si>
  <si>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</si>
  <si>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</si>
  <si>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</si>
  <si>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</si>
  <si>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</si>
  <si>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</si>
  <si>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</si>
  <si>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</si>
  <si>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</si>
  <si>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</si>
  <si>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</si>
  <si>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</si>
  <si>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</si>
  <si>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</si>
  <si>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</si>
  <si>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</si>
  <si>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</si>
  <si>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</si>
  <si>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</si>
  <si>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</si>
  <si>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</si>
  <si>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</si>
  <si>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</si>
  <si>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</si>
  <si>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</si>
  <si>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</si>
  <si>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</si>
  <si>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</si>
  <si>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</si>
  <si>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</si>
  <si>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</si>
  <si>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</si>
  <si>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</si>
  <si>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</si>
  <si>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</si>
  <si>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</si>
  <si>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</si>
  <si>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</si>
  <si>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</si>
  <si>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</si>
  <si>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</si>
  <si>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</si>
  <si>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</si>
  <si>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</si>
  <si>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</si>
  <si>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</si>
  <si>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</si>
  <si>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</si>
  <si>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</si>
  <si>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</si>
  <si>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</si>
  <si>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</si>
  <si>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</si>
  <si>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</si>
  <si>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</si>
  <si>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</si>
  <si>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</si>
  <si>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</si>
  <si>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</si>
  <si>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</si>
  <si>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</si>
  <si>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</si>
  <si>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</si>
  <si>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</si>
  <si>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</si>
  <si>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</si>
  <si>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</si>
  <si>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</si>
  <si>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</si>
  <si>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</si>
  <si>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</si>
  <si>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</si>
  <si>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</si>
  <si>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</si>
  <si>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</si>
  <si>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</si>
  <si>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</si>
  <si>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</si>
  <si>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</si>
  <si>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</si>
  <si>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</si>
  <si>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</si>
  <si>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</si>
  <si>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</si>
  <si>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</si>
  <si>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</si>
  <si>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</si>
  <si>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</si>
  <si>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</si>
  <si>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</si>
  <si>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</si>
  <si>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</si>
  <si>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</si>
  <si>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</si>
  <si>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</si>
  <si>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</si>
  <si>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</si>
  <si>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</si>
  <si>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</si>
  <si>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</si>
  <si>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</si>
  <si>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</si>
  <si>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</si>
  <si>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</si>
  <si>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</si>
  <si>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</si>
  <si>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</si>
  <si>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</si>
  <si>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</si>
  <si>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</si>
  <si>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</si>
  <si>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</si>
  <si>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</si>
  <si>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</si>
  <si>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</si>
  <si>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</si>
  <si>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</si>
  <si>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</si>
  <si>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</si>
  <si>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</si>
  <si>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</si>
  <si>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</si>
  <si>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</si>
  <si>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</si>
  <si>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</si>
  <si>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</si>
  <si>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</si>
  <si>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</si>
  <si>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</si>
  <si>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</si>
  <si>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</si>
  <si>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</si>
  <si>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</si>
  <si>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</si>
  <si>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</si>
  <si>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</si>
  <si>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</si>
  <si>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</si>
  <si>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</si>
  <si>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</si>
  <si>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</si>
  <si>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</si>
  <si>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</si>
  <si>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</si>
  <si>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</si>
  <si>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</si>
  <si>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</si>
  <si>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</si>
  <si>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</si>
  <si>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</si>
  <si>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</si>
  <si>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</si>
  <si>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</si>
  <si>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</si>
  <si>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</si>
  <si>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</si>
  <si>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</si>
  <si>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</si>
  <si>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</si>
  <si>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</si>
  <si>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</si>
  <si>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</si>
  <si>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</si>
  <si>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</si>
  <si>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</si>
  <si>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</si>
  <si>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</si>
  <si>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</si>
  <si>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</si>
  <si>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</si>
  <si>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</si>
  <si>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</si>
  <si>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</si>
  <si>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</si>
  <si>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</si>
  <si>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</si>
  <si>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</si>
  <si>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</si>
  <si>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</si>
  <si>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</si>
  <si>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</si>
  <si>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</si>
  <si>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</si>
  <si>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</si>
  <si>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</si>
  <si>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</si>
  <si>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</si>
  <si>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</si>
  <si>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</si>
  <si>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</si>
  <si>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</si>
  <si>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</si>
  <si>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</si>
  <si>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</si>
  <si>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</si>
  <si>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</si>
  <si>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</si>
  <si>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</si>
  <si>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</si>
  <si>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</si>
  <si>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</si>
  <si>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</si>
  <si>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</si>
  <si>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</si>
  <si>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</si>
  <si>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</si>
  <si>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</si>
  <si>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</si>
  <si>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</si>
  <si>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</si>
  <si>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</si>
  <si>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</si>
  <si>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</si>
  <si>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</si>
  <si>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</si>
  <si>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</si>
  <si>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</si>
  <si>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</si>
  <si>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</si>
  <si>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</si>
  <si>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</si>
  <si>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</si>
  <si>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</si>
  <si>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</si>
  <si>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</si>
  <si>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</si>
  <si>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</si>
  <si>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</si>
  <si>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</si>
  <si>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</si>
  <si>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</si>
  <si>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</si>
  <si>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</si>
  <si>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</si>
  <si>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</si>
  <si>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</si>
  <si>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</si>
  <si>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</si>
  <si>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</si>
  <si>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</si>
  <si>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</si>
  <si>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</si>
  <si>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</si>
  <si>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</si>
  <si>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</si>
  <si>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</si>
  <si>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</si>
  <si>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</si>
  <si>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</si>
  <si>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</si>
  <si>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</si>
  <si>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</si>
  <si>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</si>
  <si>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</si>
  <si>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</si>
  <si>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</si>
  <si>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</si>
  <si>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</si>
  <si>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</si>
  <si>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</si>
  <si>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</si>
  <si>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</si>
  <si>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</si>
  <si>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</si>
  <si>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</si>
  <si>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</si>
  <si>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</si>
  <si>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</si>
  <si>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</si>
  <si>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</si>
  <si>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</si>
  <si>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</si>
  <si>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</si>
  <si>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</si>
  <si>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</si>
  <si>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</si>
  <si>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</si>
  <si>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</si>
  <si>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</si>
  <si>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</si>
  <si>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</si>
  <si>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</si>
  <si>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</si>
  <si>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</si>
  <si>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</si>
  <si>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</si>
  <si>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</si>
  <si>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</si>
  <si>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</si>
  <si>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</si>
  <si>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</si>
  <si>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</si>
  <si>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</si>
  <si>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</si>
  <si>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</si>
  <si>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</si>
  <si>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</si>
  <si>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</si>
  <si>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</si>
  <si>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</si>
  <si>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</si>
  <si>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</si>
  <si>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</si>
  <si>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</si>
  <si>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</si>
  <si>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</si>
  <si>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</si>
  <si>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</si>
  <si>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</si>
  <si>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</si>
  <si>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</si>
  <si>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</si>
  <si>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</si>
  <si>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</si>
  <si>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</si>
  <si>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</si>
  <si>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</si>
  <si>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</si>
  <si>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</si>
  <si>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</si>
  <si>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</si>
  <si>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</si>
  <si>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</si>
  <si>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</si>
  <si>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</si>
  <si>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</si>
  <si>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</si>
  <si>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</si>
  <si>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</si>
  <si>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</si>
  <si>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</si>
  <si>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</si>
  <si>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</si>
  <si>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</si>
  <si>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</si>
  <si>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</si>
  <si>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</si>
  <si>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</si>
  <si>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</si>
  <si>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</si>
  <si>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</si>
  <si>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</si>
  <si>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</si>
  <si>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</si>
  <si>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</si>
  <si>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</si>
  <si>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</si>
  <si>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</si>
  <si>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</si>
  <si>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</si>
  <si>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</si>
  <si>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</si>
  <si>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</si>
  <si>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</si>
  <si>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</si>
  <si>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</si>
  <si>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</si>
  <si>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</si>
  <si>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</si>
  <si>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</si>
  <si>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</si>
  <si>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</si>
  <si>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</si>
  <si>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</si>
  <si>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</si>
  <si>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</si>
  <si>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</si>
  <si>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</si>
  <si>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</si>
  <si>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</si>
  <si>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</si>
  <si>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</si>
  <si>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</si>
  <si>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</si>
  <si>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</si>
  <si>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</si>
  <si>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</si>
  <si>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</si>
  <si>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</si>
  <si>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</si>
  <si>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</si>
  <si>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</si>
  <si>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</si>
  <si>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</si>
  <si>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</si>
  <si>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</si>
  <si>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</si>
  <si>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</si>
  <si>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</si>
  <si>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</si>
  <si>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</si>
  <si>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</si>
  <si>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</si>
  <si>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</si>
  <si>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</si>
  <si>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</si>
  <si>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</si>
  <si>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</si>
  <si>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</si>
  <si>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</si>
  <si>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</si>
  <si>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</si>
  <si>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</si>
  <si>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</si>
  <si>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</si>
  <si>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</si>
  <si>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</si>
  <si>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</si>
  <si>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</si>
  <si>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</si>
  <si>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</si>
  <si>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</si>
  <si>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</si>
  <si>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</si>
  <si>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</si>
  <si>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</si>
  <si>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</si>
  <si>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</si>
  <si>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</si>
  <si>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</si>
  <si>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</si>
  <si>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</si>
  <si>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</si>
  <si>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</si>
  <si>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</si>
  <si>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</si>
  <si>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</si>
  <si>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</si>
  <si>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</si>
  <si>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</si>
  <si>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</si>
  <si>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</si>
  <si>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</si>
  <si>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</si>
  <si>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</si>
  <si>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</si>
  <si>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</si>
  <si>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</si>
  <si>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</si>
  <si>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</si>
  <si>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</si>
  <si>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</si>
  <si>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</si>
  <si>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</si>
  <si>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</si>
  <si>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</si>
  <si>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</si>
  <si>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</si>
  <si>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</si>
  <si>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</si>
  <si>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</si>
  <si>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</si>
  <si>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</si>
  <si>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</si>
  <si>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</si>
  <si>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</si>
  <si>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</si>
  <si>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</si>
  <si>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</si>
  <si>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</si>
  <si>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</si>
  <si>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</si>
  <si>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</si>
  <si>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</si>
  <si>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</si>
  <si>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</si>
  <si>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</si>
  <si>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</si>
  <si>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</si>
  <si>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</si>
  <si>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</si>
  <si>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</si>
  <si>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</si>
  <si>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</si>
  <si>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</si>
  <si>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</si>
  <si>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</si>
  <si>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</si>
  <si>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</si>
  <si>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</si>
  <si>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</si>
  <si>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</si>
  <si>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</si>
  <si>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</si>
  <si>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</si>
  <si>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</si>
  <si>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</si>
  <si>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</si>
  <si>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</si>
  <si>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</si>
  <si>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</si>
  <si>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</si>
  <si>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</si>
  <si>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</si>
  <si>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</si>
  <si>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</si>
  <si>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</si>
  <si>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</si>
  <si>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</si>
  <si>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</si>
  <si>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</si>
  <si>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</si>
  <si>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</si>
  <si>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</si>
  <si>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</si>
  <si>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</si>
  <si>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</si>
  <si>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</si>
  <si>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</si>
  <si>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</si>
  <si>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</si>
  <si>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</si>
  <si>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</si>
  <si>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</si>
  <si>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</si>
  <si>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</si>
  <si>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</si>
  <si>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</si>
  <si>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</si>
  <si>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</si>
  <si>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</si>
  <si>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</si>
  <si>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</si>
  <si>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</si>
  <si>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</si>
  <si>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</si>
  <si>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</si>
  <si>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</si>
  <si>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</si>
  <si>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</si>
  <si>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</si>
  <si>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</si>
  <si>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</si>
  <si>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</si>
  <si>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</si>
  <si>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</si>
  <si>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</si>
  <si>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</si>
  <si>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</si>
  <si>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</si>
  <si>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</si>
  <si>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</si>
  <si>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</si>
  <si>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</si>
  <si>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</si>
  <si>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</si>
  <si>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</si>
  <si>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</si>
  <si>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</si>
  <si>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</si>
  <si>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</si>
  <si>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</si>
  <si>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</si>
  <si>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</si>
  <si>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</si>
  <si>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</si>
  <si>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</si>
  <si>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</si>
  <si>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</si>
  <si>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</si>
  <si>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</si>
  <si>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</si>
  <si>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</si>
  <si>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</si>
  <si>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</si>
  <si>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</si>
  <si>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</si>
  <si>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</si>
  <si>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</si>
  <si>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</si>
  <si>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</si>
  <si>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</si>
  <si>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</si>
  <si>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</si>
  <si>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</si>
  <si>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</si>
  <si>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</si>
  <si>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</si>
  <si>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</si>
  <si>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</si>
  <si>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</si>
  <si>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</si>
  <si>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</si>
  <si>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</si>
  <si>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</si>
  <si>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</si>
  <si>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</si>
  <si>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</si>
  <si>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</si>
  <si>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</si>
  <si>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</si>
  <si>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</si>
  <si>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</si>
  <si>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</si>
  <si>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</si>
  <si>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</si>
  <si>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</si>
  <si>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</si>
  <si>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</si>
  <si>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</si>
  <si>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</si>
  <si>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</si>
  <si>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</si>
  <si>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</si>
  <si>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</si>
  <si>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</si>
  <si>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</si>
  <si>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</si>
  <si>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</si>
  <si>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</si>
  <si>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</si>
  <si>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</si>
  <si>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</si>
  <si>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</si>
  <si>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</si>
  <si>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</si>
  <si>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</si>
  <si>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</si>
  <si>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</si>
  <si>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</si>
  <si>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</si>
  <si>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</si>
  <si>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</si>
  <si>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</si>
  <si>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</si>
  <si>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</si>
  <si>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</si>
  <si>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</si>
  <si>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</si>
  <si>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</si>
  <si>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</si>
  <si>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</si>
  <si>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</si>
  <si>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</si>
  <si>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</si>
  <si>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</si>
  <si>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</si>
  <si>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</si>
  <si>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</si>
  <si>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</si>
  <si>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</si>
  <si>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</si>
  <si>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</si>
  <si>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</si>
  <si>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</si>
  <si>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</si>
  <si>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</si>
  <si>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</si>
  <si>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</si>
  <si>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</si>
  <si>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</si>
  <si>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</si>
  <si>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</si>
  <si>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</si>
  <si>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</si>
  <si>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</si>
  <si>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</si>
  <si>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</si>
  <si>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</si>
  <si>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</si>
  <si>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</si>
  <si>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</si>
  <si>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</si>
  <si>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</si>
  <si>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</si>
  <si>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</si>
  <si>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</si>
  <si>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</si>
  <si>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</si>
  <si>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</si>
  <si>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</si>
  <si>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</si>
  <si>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</si>
  <si>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</si>
  <si>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</si>
  <si>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</si>
  <si>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</si>
  <si>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</si>
  <si>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</si>
  <si>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</si>
  <si>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</si>
  <si>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</si>
  <si>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</si>
  <si>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</si>
  <si>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</si>
  <si>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</si>
  <si>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</si>
  <si>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</si>
  <si>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</si>
  <si>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</si>
  <si>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</si>
  <si>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</si>
  <si>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</si>
  <si>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</si>
  <si>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</si>
  <si>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</si>
  <si>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</si>
  <si>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</si>
  <si>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</si>
  <si>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</si>
  <si>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</si>
  <si>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</si>
  <si>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</si>
  <si>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</si>
  <si>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</si>
  <si>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</si>
  <si>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</si>
  <si>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</si>
  <si>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</si>
  <si>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</si>
  <si>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</si>
  <si>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</si>
  <si>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</si>
  <si>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</si>
  <si>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</si>
  <si>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</si>
  <si>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</si>
  <si>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</si>
  <si>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</si>
  <si>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</si>
  <si>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</si>
  <si>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</si>
  <si>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</si>
  <si>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</si>
  <si>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</si>
  <si>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</si>
  <si>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</si>
  <si>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</si>
  <si>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</si>
  <si>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</si>
  <si>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</si>
  <si>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</si>
  <si>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</si>
  <si>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</si>
  <si>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</si>
  <si>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</si>
  <si>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</si>
  <si>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</si>
  <si>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</si>
  <si>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</si>
  <si>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</si>
  <si>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</si>
  <si>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</si>
  <si>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</si>
  <si>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</si>
  <si>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</si>
  <si>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</si>
  <si>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</si>
  <si>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</si>
  <si>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</si>
  <si>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</si>
  <si>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</si>
  <si>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</si>
  <si>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</si>
  <si>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</si>
  <si>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</si>
  <si>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</si>
  <si>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</si>
  <si>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</si>
  <si>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</si>
  <si>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</si>
  <si>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</si>
  <si>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</si>
  <si>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</si>
  <si>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</si>
  <si>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</si>
  <si>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</si>
  <si>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</si>
  <si>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</si>
  <si>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</si>
  <si>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</si>
  <si>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</si>
  <si>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</si>
  <si>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</si>
  <si>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</si>
  <si>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</si>
  <si>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</si>
  <si>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</si>
  <si>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</si>
  <si>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</si>
  <si>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</si>
  <si>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</si>
  <si>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</si>
  <si>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</si>
  <si>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</si>
  <si>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</si>
  <si>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</si>
  <si>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</si>
  <si>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</si>
  <si>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</si>
  <si>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</si>
  <si>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</si>
  <si>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</si>
  <si>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</si>
  <si>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</si>
  <si>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</si>
  <si>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</si>
  <si>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</si>
  <si>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</si>
  <si>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</si>
  <si>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</si>
  <si>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</si>
  <si>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</si>
  <si>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</si>
  <si>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</si>
  <si>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</si>
  <si>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</si>
  <si>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</si>
  <si>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</si>
  <si>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</si>
  <si>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</si>
  <si>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</si>
  <si>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</si>
  <si>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</si>
  <si>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</si>
  <si>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</si>
  <si>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</si>
  <si>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</si>
  <si>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</si>
  <si>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</si>
  <si>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</si>
  <si>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</si>
  <si>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</si>
  <si>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</si>
  <si>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</si>
  <si>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</si>
  <si>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</si>
  <si>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</si>
  <si>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</si>
  <si>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</si>
  <si>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</si>
  <si>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</si>
  <si>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</si>
  <si>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</si>
  <si>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</si>
  <si>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</si>
  <si>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</si>
  <si>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</si>
  <si>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</si>
  <si>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</si>
  <si>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</si>
  <si>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</si>
  <si>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</si>
  <si>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</si>
  <si>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</si>
  <si>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</si>
  <si>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</si>
  <si>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</si>
  <si>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</si>
  <si>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</si>
  <si>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</si>
  <si>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</si>
  <si>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</si>
  <si>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</si>
  <si>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</si>
  <si>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</si>
  <si>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</si>
  <si>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</si>
  <si>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</si>
  <si>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</si>
  <si>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</si>
  <si>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</si>
  <si>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</si>
  <si>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</si>
  <si>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</si>
  <si>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</si>
  <si>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</si>
  <si>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</si>
  <si>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</si>
  <si>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</si>
  <si>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</si>
  <si>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</si>
  <si>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</si>
  <si>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</si>
  <si>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</si>
  <si>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</si>
  <si>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</si>
  <si>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</si>
  <si>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</si>
  <si>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</si>
  <si>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</si>
  <si>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</si>
  <si>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</si>
  <si>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</si>
  <si>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</si>
  <si>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</si>
  <si>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</si>
  <si>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</si>
  <si>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</si>
  <si>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</si>
  <si>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</si>
  <si>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</si>
  <si>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</si>
  <si>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</si>
  <si>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</si>
  <si>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</si>
  <si>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</si>
  <si>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</si>
  <si>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</si>
  <si>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</si>
  <si>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</si>
  <si>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</si>
  <si>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</si>
  <si>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</si>
  <si>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</si>
  <si>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</si>
  <si>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</si>
  <si>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</si>
  <si>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</si>
  <si>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</si>
  <si>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</si>
  <si>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</si>
  <si>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</si>
  <si>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</si>
  <si>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</si>
  <si>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</si>
  <si>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</si>
  <si>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</si>
  <si>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</si>
  <si>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</si>
  <si>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</si>
  <si>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</si>
  <si>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</si>
  <si>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</si>
  <si>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</si>
  <si>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</si>
  <si>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</si>
  <si>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</si>
  <si>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</si>
  <si>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</si>
  <si>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</si>
  <si>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</si>
  <si>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</si>
  <si>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</si>
  <si>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</si>
  <si>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</si>
  <si>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</si>
  <si>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</si>
  <si>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</si>
  <si>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</si>
  <si>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</si>
  <si>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</si>
  <si>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</si>
  <si>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</si>
  <si>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</si>
  <si>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</si>
  <si>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</si>
  <si>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</si>
  <si>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</si>
  <si>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</si>
  <si>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</si>
  <si>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</si>
  <si>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</si>
  <si>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</si>
  <si>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</si>
  <si>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</si>
  <si>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</si>
  <si>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</si>
  <si>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</si>
  <si>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</si>
  <si>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</si>
  <si>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</si>
  <si>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</si>
  <si>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</si>
  <si>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</si>
  <si>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</si>
  <si>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</si>
  <si>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</si>
  <si>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</si>
  <si>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</si>
  <si>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</si>
  <si>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</si>
  <si>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</si>
  <si>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</si>
  <si>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</si>
  <si>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</si>
  <si>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</si>
  <si>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</si>
  <si>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</si>
  <si>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</si>
  <si>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</si>
  <si>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</si>
  <si>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</si>
  <si>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</si>
  <si>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</si>
  <si>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</si>
  <si>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</si>
  <si>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</si>
  <si>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</si>
  <si>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</si>
  <si>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</si>
  <si>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</si>
  <si>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</si>
  <si>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</si>
  <si>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</si>
  <si>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</si>
  <si>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</si>
  <si>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</si>
  <si>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</si>
  <si>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</si>
  <si>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</si>
  <si>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</si>
  <si>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</si>
  <si>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</si>
  <si>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</si>
  <si>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</si>
  <si>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</si>
  <si>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</si>
  <si>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</si>
  <si>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</si>
  <si>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</si>
  <si>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</si>
  <si>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</si>
  <si>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</si>
  <si>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</si>
  <si>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</si>
  <si>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</si>
  <si>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</si>
  <si>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</si>
  <si>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</si>
  <si>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</si>
  <si>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</si>
  <si>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</si>
  <si>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</si>
  <si>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</si>
  <si>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</si>
  <si>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</si>
  <si>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</si>
  <si>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</si>
  <si>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</si>
  <si>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</si>
  <si>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</si>
  <si>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</si>
  <si>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</si>
  <si>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</si>
  <si>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</si>
  <si>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</si>
  <si>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</si>
  <si>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</si>
  <si>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</si>
  <si>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</si>
  <si>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</si>
  <si>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</si>
  <si>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</si>
  <si>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</si>
  <si>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</si>
  <si>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</si>
  <si>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</si>
  <si>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</si>
  <si>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</si>
  <si>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</si>
  <si>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</si>
  <si>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</si>
  <si>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</si>
  <si>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</si>
  <si>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</si>
  <si>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</si>
  <si>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</si>
  <si>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</si>
  <si>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</si>
  <si>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</si>
  <si>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</si>
  <si>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</si>
  <si>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</si>
  <si>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</si>
  <si>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</si>
  <si>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</si>
  <si>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</si>
  <si>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</si>
  <si>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</si>
  <si>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</si>
  <si>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</si>
  <si>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</si>
  <si>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</si>
  <si>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</si>
  <si>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</si>
  <si>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</si>
  <si>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</si>
  <si>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</si>
  <si>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</si>
  <si>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</si>
  <si>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</si>
  <si>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</si>
  <si>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</si>
  <si>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</si>
  <si>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</si>
  <si>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</si>
  <si>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</si>
  <si>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</si>
  <si>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</si>
  <si>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</si>
  <si>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</si>
  <si>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</si>
  <si>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</si>
  <si>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</si>
  <si>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</si>
  <si>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</si>
  <si>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</si>
  <si>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</si>
  <si>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</si>
  <si>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</si>
  <si>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</si>
  <si>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</si>
  <si>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</si>
  <si>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</si>
  <si>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</si>
  <si>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</si>
  <si>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</si>
  <si>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</si>
  <si>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</si>
  <si>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</si>
  <si>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</si>
  <si>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</si>
  <si>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</si>
  <si>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</si>
  <si>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</si>
  <si>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</si>
  <si>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</si>
  <si>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</si>
  <si>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</si>
  <si>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</si>
  <si>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</si>
  <si>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</si>
  <si>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</si>
  <si>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</si>
  <si>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</si>
  <si>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</si>
  <si>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</si>
  <si>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</si>
  <si>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</si>
  <si>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</si>
  <si>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</si>
  <si>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</si>
  <si>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</si>
  <si>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</si>
  <si>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</si>
  <si>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</si>
  <si>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</si>
  <si>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</si>
  <si>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</si>
  <si>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</si>
  <si>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</si>
  <si>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</si>
  <si>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</si>
  <si>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</si>
  <si>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</si>
  <si>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</si>
  <si>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</si>
  <si>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</si>
  <si>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</si>
  <si>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</si>
  <si>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</si>
  <si>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</si>
  <si>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</si>
  <si>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</si>
  <si>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</si>
  <si>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</si>
  <si>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</si>
  <si>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</si>
  <si>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</si>
  <si>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</si>
  <si>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</si>
  <si>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</si>
  <si>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</si>
  <si>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</si>
  <si>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</si>
  <si>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</si>
  <si>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</si>
  <si>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</si>
  <si>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</si>
  <si>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</si>
  <si>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</si>
  <si>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</si>
  <si>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</si>
  <si>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</si>
  <si>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</si>
  <si>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</si>
  <si>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</si>
  <si>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</si>
  <si>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</si>
  <si>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</si>
  <si>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</si>
  <si>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</si>
  <si>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</si>
  <si>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</si>
  <si>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</si>
  <si>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</si>
  <si>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</si>
  <si>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</si>
  <si>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</si>
  <si>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</si>
  <si>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</si>
  <si>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</si>
  <si>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</si>
  <si>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</si>
  <si>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</si>
  <si>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</si>
  <si>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</si>
  <si>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</si>
  <si>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</si>
  <si>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</si>
  <si>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</si>
  <si>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</si>
  <si>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</si>
  <si>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</si>
  <si>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</si>
  <si>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</si>
  <si>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</si>
  <si>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</si>
  <si>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</si>
  <si>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</si>
  <si>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</si>
  <si>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</si>
  <si>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</si>
  <si>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</si>
  <si>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</si>
  <si>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</si>
  <si>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</si>
  <si>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</si>
  <si>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</si>
  <si>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</si>
  <si>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</si>
  <si>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</si>
  <si>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</si>
  <si>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</si>
  <si>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</si>
  <si>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</si>
  <si>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</si>
  <si>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</si>
  <si>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</si>
  <si>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</si>
  <si>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</si>
  <si>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</si>
  <si>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</si>
  <si>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</si>
  <si>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</si>
  <si>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</si>
  <si>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</si>
  <si>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</si>
  <si>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</si>
  <si>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</si>
  <si>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</si>
  <si>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</si>
  <si>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</si>
  <si>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</si>
  <si>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</si>
  <si>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</si>
  <si>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</si>
  <si>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</si>
  <si>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</si>
  <si>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</si>
  <si>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</si>
  <si>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</si>
  <si>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</si>
  <si>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</si>
  <si>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</si>
  <si>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</si>
  <si>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</si>
  <si>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</si>
  <si>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</si>
  <si>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</si>
  <si>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</si>
  <si>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</si>
  <si>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</si>
  <si>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</si>
  <si>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</si>
  <si>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</si>
  <si>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</si>
  <si>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</si>
  <si>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</si>
  <si>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</si>
  <si>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</si>
  <si>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</si>
  <si>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</si>
  <si>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</si>
  <si>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</si>
  <si>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</si>
  <si>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</si>
  <si>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</si>
  <si>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</si>
  <si>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</si>
  <si>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</si>
  <si>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</si>
  <si>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</si>
  <si>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</si>
  <si>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</si>
  <si>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</si>
  <si>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</si>
  <si>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</si>
  <si>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</si>
  <si>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</si>
  <si>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</si>
  <si>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</si>
  <si>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</si>
  <si>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</si>
  <si>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</si>
  <si>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</si>
  <si>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</si>
  <si>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</si>
  <si>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</si>
  <si>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</si>
  <si>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</si>
  <si>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</si>
  <si>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</si>
  <si>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</si>
  <si>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</si>
  <si>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</si>
  <si>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</si>
  <si>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</si>
  <si>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</si>
  <si>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</si>
  <si>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</si>
  <si>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</si>
  <si>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</si>
  <si>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</si>
  <si>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</si>
  <si>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</si>
  <si>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</si>
  <si>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</si>
  <si>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</si>
  <si>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</si>
  <si>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</si>
  <si>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</si>
  <si>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</si>
  <si>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</si>
  <si>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</si>
  <si>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</si>
  <si>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</si>
  <si>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</si>
  <si>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</si>
  <si>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</si>
  <si>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</si>
  <si>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</si>
  <si>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</si>
  <si>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</si>
  <si>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</si>
  <si>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</si>
  <si>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</si>
  <si>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</si>
  <si>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</si>
  <si>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</si>
  <si>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</si>
  <si>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</si>
  <si>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</si>
  <si>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</si>
  <si>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</si>
  <si>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</si>
  <si>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</si>
  <si>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</si>
  <si>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</si>
  <si>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</si>
  <si>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</si>
  <si>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</si>
  <si>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</si>
  <si>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</si>
  <si>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</si>
  <si>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</si>
  <si>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</si>
  <si>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</si>
  <si>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</si>
  <si>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</si>
  <si>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</si>
  <si>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</si>
  <si>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</si>
  <si>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</si>
  <si>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</si>
  <si>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</si>
  <si>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</si>
  <si>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</si>
  <si>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</si>
  <si>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</si>
  <si>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</si>
  <si>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</si>
  <si>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</si>
  <si>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</si>
  <si>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</si>
  <si>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</si>
  <si>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</si>
  <si>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</si>
  <si>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</si>
  <si>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</si>
  <si>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</si>
  <si>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</si>
  <si>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</si>
  <si>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</si>
  <si>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</si>
  <si>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</si>
  <si>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</si>
  <si>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</si>
  <si>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</si>
  <si>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</si>
  <si>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</si>
  <si>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</si>
  <si>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</si>
  <si>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</si>
  <si>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</si>
  <si>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</si>
  <si>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</si>
  <si>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</si>
  <si>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</si>
  <si>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</si>
  <si>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</si>
  <si>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</si>
  <si>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</si>
  <si>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</si>
  <si>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</si>
  <si>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</si>
  <si>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</si>
  <si>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</si>
  <si>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</si>
  <si>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</si>
  <si>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</si>
  <si>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</si>
  <si>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</si>
  <si>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</si>
  <si>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</si>
  <si>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</si>
  <si>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</si>
  <si>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</si>
  <si>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</si>
  <si>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</si>
  <si>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</si>
  <si>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</si>
  <si>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</si>
  <si>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</si>
  <si>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</si>
  <si>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</si>
  <si>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</si>
  <si>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</si>
  <si>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</si>
  <si>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</si>
  <si>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</si>
  <si>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</si>
  <si>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</si>
  <si>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</si>
  <si>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</si>
  <si>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</si>
  <si>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</si>
  <si>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</si>
  <si>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</si>
  <si>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</si>
  <si>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</si>
  <si>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</si>
  <si>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</si>
  <si>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</si>
  <si>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</si>
  <si>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</si>
  <si>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</si>
  <si>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</si>
  <si>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</si>
  <si>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</si>
  <si>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</si>
  <si>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</si>
  <si>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</si>
  <si>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</si>
  <si>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</si>
  <si>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</si>
  <si>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</si>
  <si>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</si>
  <si>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</si>
  <si>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</si>
  <si>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</si>
  <si>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</si>
  <si>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</si>
  <si>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</si>
  <si>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</si>
  <si>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</si>
  <si>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</si>
  <si>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</si>
  <si>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</si>
  <si>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</si>
  <si>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</si>
  <si>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</si>
  <si>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</si>
  <si>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</si>
  <si>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</si>
  <si>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</si>
  <si>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</si>
  <si>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</si>
  <si>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</si>
  <si>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</si>
  <si>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</si>
  <si>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</si>
  <si>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</si>
  <si>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</si>
  <si>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</si>
  <si>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</si>
  <si>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</si>
  <si>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</si>
  <si>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</si>
  <si>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</si>
  <si>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</si>
  <si>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</si>
  <si>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</si>
  <si>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</si>
  <si>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</si>
  <si>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</si>
  <si>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</si>
  <si>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</si>
  <si>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</si>
  <si>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</si>
  <si>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</si>
  <si>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</si>
  <si>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</si>
  <si>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</si>
  <si>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</si>
  <si>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</si>
  <si>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</si>
  <si>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</si>
  <si>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</si>
  <si>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</si>
  <si>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</si>
  <si>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</si>
  <si>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</si>
  <si>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</si>
  <si>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</si>
  <si>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</si>
  <si>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</si>
  <si>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</si>
  <si>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</si>
  <si>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</si>
  <si>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</si>
  <si>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</si>
  <si>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</si>
  <si>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</si>
  <si>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</si>
  <si>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</si>
  <si>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</si>
  <si>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</si>
  <si>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</si>
  <si>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</si>
  <si>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</si>
  <si>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</si>
  <si>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</si>
  <si>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</si>
  <si>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</si>
  <si>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</si>
  <si>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</si>
  <si>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</si>
  <si>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</si>
  <si>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</si>
  <si>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</si>
  <si>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</si>
  <si>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</si>
  <si>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</si>
  <si>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</si>
  <si>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</si>
  <si>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</si>
  <si>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</si>
  <si>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</si>
  <si>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</si>
  <si>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</si>
  <si>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</si>
  <si>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</si>
  <si>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</si>
  <si>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</si>
  <si>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</si>
  <si>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</si>
  <si>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</si>
  <si>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</si>
  <si>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</si>
  <si>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</si>
  <si>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</si>
  <si>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</si>
  <si>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</si>
  <si>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</si>
  <si>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</si>
  <si>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</si>
  <si>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</si>
  <si>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</si>
  <si>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</si>
  <si>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</si>
  <si>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</si>
  <si>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</si>
  <si>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</si>
  <si>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</si>
  <si>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</si>
  <si>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</si>
  <si>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</si>
  <si>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</si>
  <si>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</si>
  <si>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</si>
  <si>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</si>
  <si>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</si>
  <si>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</si>
  <si>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</si>
  <si>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</si>
  <si>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</si>
  <si>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</si>
  <si>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</si>
  <si>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</si>
  <si>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</si>
  <si>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</si>
  <si>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</si>
  <si>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</si>
  <si>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</si>
  <si>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</si>
  <si>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</si>
  <si>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</si>
  <si>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</si>
  <si>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</si>
  <si>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</si>
  <si>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</si>
  <si>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</si>
  <si>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</si>
  <si>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</si>
  <si>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</si>
  <si>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</si>
  <si>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</si>
  <si>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</si>
  <si>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</si>
  <si>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</si>
  <si>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</si>
  <si>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</si>
  <si>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</si>
  <si>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</si>
  <si>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</si>
  <si>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</si>
  <si>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</si>
  <si>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</si>
  <si>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</si>
  <si>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</si>
  <si>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</si>
  <si>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</si>
  <si>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</si>
  <si>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</si>
  <si>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</si>
  <si>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</si>
  <si>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</si>
  <si>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</si>
  <si>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</si>
  <si>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</si>
  <si>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</si>
  <si>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</si>
  <si>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</si>
  <si>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</si>
  <si>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</si>
  <si>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</si>
  <si>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</si>
  <si>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</si>
  <si>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</si>
  <si>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</si>
  <si>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</si>
  <si>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</si>
  <si>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</si>
  <si>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</si>
  <si>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</si>
  <si>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</si>
  <si>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</si>
  <si>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</si>
  <si>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</si>
  <si>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</si>
  <si>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</si>
  <si>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</si>
  <si>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</si>
  <si>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</si>
  <si>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</si>
  <si>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</si>
  <si>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</si>
  <si>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</si>
  <si>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</si>
  <si>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</si>
  <si>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</si>
  <si>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</si>
  <si>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</si>
  <si>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</si>
  <si>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</si>
  <si>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</si>
  <si>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</si>
  <si>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</si>
  <si>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</si>
  <si>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</si>
  <si>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</si>
  <si>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</si>
  <si>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</si>
  <si>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</si>
  <si>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</si>
  <si>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</si>
  <si>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</si>
  <si>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</si>
  <si>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</si>
  <si>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</si>
  <si>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</si>
  <si>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</si>
  <si>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</si>
  <si>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</si>
  <si>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</si>
  <si>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</si>
  <si>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</si>
  <si>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</si>
  <si>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</si>
  <si>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</si>
  <si>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</si>
  <si>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</si>
  <si>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</si>
  <si>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</si>
  <si>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</si>
  <si>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</si>
  <si>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</si>
  <si>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</si>
  <si>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</si>
  <si>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</si>
  <si>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</si>
  <si>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</si>
  <si>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</si>
  <si>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</si>
  <si>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</si>
  <si>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</si>
  <si>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</si>
  <si>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</si>
  <si>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</si>
  <si>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</si>
  <si>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</si>
  <si>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</si>
  <si>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</si>
  <si>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</si>
  <si>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</si>
  <si>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</si>
  <si>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</si>
  <si>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</si>
  <si>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</si>
  <si>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</si>
  <si>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</si>
  <si>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</si>
  <si>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</si>
  <si>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</si>
  <si>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</si>
  <si>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</si>
  <si>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</si>
  <si>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</si>
  <si>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</si>
  <si>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</si>
  <si>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</si>
  <si>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</si>
  <si>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</si>
  <si>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</si>
  <si>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</si>
  <si>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</si>
  <si>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</si>
  <si>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</si>
  <si>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</si>
  <si>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</si>
  <si>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</si>
  <si>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</si>
  <si>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</si>
  <si>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</si>
  <si>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</si>
  <si>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</si>
  <si>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</si>
  <si>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</si>
  <si>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</si>
  <si>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</si>
  <si>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</si>
  <si>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</si>
  <si>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</si>
  <si>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</si>
  <si>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</si>
  <si>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</si>
  <si>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</si>
  <si>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</si>
  <si>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</si>
  <si>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</si>
  <si>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</si>
  <si>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</si>
  <si>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</si>
  <si>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</si>
  <si>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</si>
  <si>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</si>
  <si>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</si>
  <si>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</si>
  <si>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</si>
  <si>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</si>
  <si>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</si>
  <si>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</si>
  <si>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</si>
  <si>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</si>
  <si>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</si>
  <si>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</si>
  <si>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</si>
  <si>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</si>
  <si>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</si>
  <si>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</si>
  <si>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</si>
  <si>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</si>
  <si>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</si>
  <si>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</si>
  <si>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</si>
  <si>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</si>
  <si>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</si>
  <si>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</si>
  <si>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</si>
  <si>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</si>
  <si>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</si>
  <si>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</si>
  <si>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</si>
  <si>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</si>
  <si>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</si>
  <si>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</si>
  <si>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</si>
  <si>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</si>
  <si>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</si>
  <si>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</si>
  <si>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</si>
  <si>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</si>
  <si>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</si>
  <si>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</si>
  <si>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</si>
  <si>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</si>
  <si>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</si>
  <si>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</si>
  <si>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</si>
  <si>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</si>
  <si>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</si>
  <si>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</si>
  <si>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</si>
  <si>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</si>
  <si>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</si>
  <si>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</si>
  <si>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</si>
  <si>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</si>
  <si>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</si>
  <si>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</si>
  <si>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</si>
  <si>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</si>
  <si>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</si>
  <si>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</si>
  <si>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</si>
  <si>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</si>
  <si>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</si>
  <si>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</si>
  <si>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</si>
  <si>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</si>
  <si>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</si>
  <si>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</si>
  <si>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</si>
  <si>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</si>
  <si>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</si>
  <si>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</si>
  <si>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</si>
  <si>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</si>
  <si>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</si>
  <si>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</si>
  <si>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</si>
  <si>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</si>
  <si>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</si>
  <si>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</si>
  <si>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</si>
  <si>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</si>
  <si>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</si>
  <si>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</si>
  <si>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</si>
  <si>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</si>
  <si>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</si>
  <si>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</si>
  <si>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</si>
  <si>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</si>
  <si>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</si>
  <si>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</si>
  <si>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</si>
  <si>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</si>
  <si>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</si>
  <si>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</si>
  <si>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</si>
  <si>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</si>
  <si>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</si>
  <si>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</si>
  <si>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</si>
  <si>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</si>
  <si>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</si>
  <si>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</si>
  <si>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</si>
  <si>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</si>
  <si>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</si>
  <si>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</si>
  <si>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</si>
  <si>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</si>
  <si>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</si>
  <si>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</si>
  <si>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</si>
  <si>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</si>
  <si>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</si>
  <si>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</si>
  <si>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</si>
  <si>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</si>
  <si>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</si>
  <si>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</si>
  <si>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</si>
  <si>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</si>
  <si>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</si>
  <si>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</si>
  <si>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</si>
  <si>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</si>
  <si>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</si>
  <si>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</si>
  <si>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</si>
  <si>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</si>
  <si>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</si>
  <si>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</si>
  <si>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</si>
  <si>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</si>
  <si>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</si>
  <si>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</si>
  <si>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</si>
  <si>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</si>
  <si>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</si>
  <si>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</si>
  <si>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</si>
  <si>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</si>
  <si>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</si>
  <si>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</si>
  <si>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</si>
  <si>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</si>
  <si>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</si>
  <si>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</si>
  <si>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</si>
  <si>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</si>
  <si>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</si>
  <si>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</si>
  <si>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</si>
  <si>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</si>
  <si>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</si>
  <si>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</si>
  <si>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</si>
  <si>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</si>
  <si>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</si>
  <si>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</si>
  <si>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</si>
  <si>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</si>
  <si>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</si>
  <si>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</si>
  <si>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</si>
  <si>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</si>
  <si>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</si>
  <si>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</si>
  <si>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</si>
  <si>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</si>
  <si>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</si>
  <si>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</si>
  <si>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</si>
  <si>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</si>
  <si>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</si>
  <si>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</si>
  <si>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</si>
  <si>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</si>
  <si>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</si>
  <si>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</si>
  <si>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</si>
  <si>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</si>
  <si>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</si>
  <si>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</si>
  <si>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</si>
  <si>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</si>
  <si>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</si>
  <si>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</si>
  <si>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</si>
  <si>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</si>
  <si>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</si>
  <si>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</si>
  <si>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</si>
  <si>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</si>
  <si>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</si>
  <si>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</si>
  <si>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</si>
  <si>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</si>
  <si>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</si>
  <si>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</si>
  <si>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</si>
  <si>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</si>
  <si>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</si>
  <si>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</si>
  <si>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</si>
  <si>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</si>
  <si>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</si>
  <si>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</si>
  <si>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</si>
  <si>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</si>
  <si>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</si>
  <si>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</si>
  <si>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</si>
  <si>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</si>
  <si>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</si>
  <si>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</si>
  <si>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</si>
  <si>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</si>
  <si>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</si>
  <si>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</si>
  <si>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</si>
  <si>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</si>
  <si>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</si>
  <si>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</si>
  <si>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</si>
  <si>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</si>
  <si>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</si>
  <si>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</si>
  <si>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</si>
  <si>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</si>
  <si>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</si>
  <si>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</si>
  <si>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</si>
  <si>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</si>
  <si>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</si>
  <si>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</si>
  <si>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</si>
  <si>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</si>
  <si>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</si>
  <si>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</si>
  <si>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</si>
  <si>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</si>
  <si>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</si>
  <si>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</si>
  <si>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</si>
  <si>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</si>
  <si>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</si>
  <si>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</si>
  <si>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</si>
  <si>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</si>
  <si>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</si>
  <si>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</si>
  <si>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</si>
  <si>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</si>
  <si>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</si>
  <si>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</si>
  <si>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</si>
  <si>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</si>
  <si>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</si>
  <si>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</si>
  <si>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</si>
  <si>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</si>
  <si>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</si>
  <si>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</si>
  <si>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</si>
  <si>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</si>
  <si>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</si>
  <si>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</si>
  <si>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</si>
  <si>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</si>
  <si>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</si>
  <si>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</si>
  <si>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</si>
  <si>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</si>
  <si>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</si>
  <si>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</si>
  <si>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</si>
  <si>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</si>
  <si>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</si>
  <si>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</si>
  <si>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</si>
  <si>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</si>
  <si>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</si>
  <si>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</si>
  <si>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</si>
  <si>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</si>
  <si>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</si>
  <si>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</si>
  <si>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</si>
  <si>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</si>
  <si>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</si>
  <si>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</si>
  <si>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</si>
  <si>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</si>
  <si>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</si>
  <si>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</si>
  <si>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</si>
  <si>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</si>
  <si>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</si>
  <si>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</si>
  <si>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</si>
  <si>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</si>
  <si>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</si>
  <si>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</si>
  <si>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</si>
  <si>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</si>
  <si>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</si>
  <si>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</si>
  <si>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</si>
  <si>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</si>
  <si>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</si>
  <si>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</si>
  <si>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</si>
  <si>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</si>
  <si>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</si>
  <si>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</si>
  <si>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</si>
  <si>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</si>
  <si>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</si>
  <si>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</si>
  <si>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</si>
  <si>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</si>
  <si>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</si>
  <si>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</si>
  <si>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</si>
  <si>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</si>
  <si>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</si>
  <si>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</si>
  <si>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</si>
  <si>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</si>
  <si>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</si>
  <si>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</si>
  <si>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</si>
  <si>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</si>
  <si>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</si>
  <si>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</si>
  <si>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</si>
  <si>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</si>
  <si>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</si>
  <si>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</si>
  <si>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</si>
  <si>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</si>
  <si>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</si>
  <si>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</si>
  <si>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</si>
  <si>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</si>
  <si>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</si>
  <si>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</si>
  <si>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</si>
  <si>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</si>
  <si>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</si>
  <si>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</si>
  <si>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</si>
  <si>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</si>
  <si>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</si>
  <si>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</si>
  <si>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</si>
  <si>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</si>
  <si>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</si>
  <si>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</si>
  <si>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</si>
  <si>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</si>
  <si>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</si>
  <si>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</si>
  <si>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</si>
  <si>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</si>
  <si>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</si>
  <si>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</si>
  <si>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</si>
  <si>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</si>
  <si>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</si>
  <si>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</si>
  <si>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</si>
  <si>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</si>
  <si>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</si>
  <si>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</si>
  <si>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</si>
  <si>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</si>
  <si>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</si>
  <si>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</si>
  <si>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</si>
  <si>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</si>
  <si>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</si>
  <si>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</si>
  <si>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</si>
  <si>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</si>
  <si>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</si>
  <si>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</si>
  <si>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</si>
  <si>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</si>
  <si>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</si>
  <si>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</si>
  <si>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</si>
  <si>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</si>
  <si>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</si>
  <si>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</si>
  <si>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</si>
  <si>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</si>
  <si>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</si>
  <si>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</si>
  <si>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</si>
  <si>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</si>
  <si>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</si>
  <si>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</si>
  <si>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</si>
  <si>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</si>
  <si>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</si>
  <si>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</si>
  <si>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</si>
  <si>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</si>
  <si>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</si>
  <si>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</si>
  <si>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</si>
  <si>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</si>
  <si>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</si>
  <si>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</si>
  <si>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</si>
  <si>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</si>
  <si>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</si>
  <si>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</si>
  <si>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</si>
  <si>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</si>
  <si>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</si>
  <si>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</si>
  <si>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</si>
  <si>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</si>
  <si>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</si>
  <si>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</si>
  <si>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</si>
  <si>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</si>
  <si>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</si>
  <si>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</si>
  <si>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</si>
  <si>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</si>
  <si>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</si>
  <si>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</si>
  <si>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</si>
  <si>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</si>
  <si>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</si>
  <si>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</si>
  <si>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</si>
  <si>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</si>
  <si>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</si>
  <si>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</si>
  <si>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</si>
  <si>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</si>
  <si>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</si>
  <si>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</si>
  <si>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</si>
  <si>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</si>
  <si>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</si>
  <si>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</si>
  <si>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</si>
  <si>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</si>
  <si>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</si>
  <si>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</si>
  <si>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</si>
  <si>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</si>
  <si>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</si>
  <si>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</si>
  <si>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</si>
  <si>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</si>
  <si>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</si>
  <si>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</si>
  <si>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</si>
  <si>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</si>
  <si>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</si>
  <si>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</si>
  <si>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</si>
  <si>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</si>
  <si>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</si>
  <si>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</si>
  <si>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</si>
  <si>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</si>
  <si>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</si>
  <si>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</si>
  <si>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</si>
  <si>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</si>
  <si>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</si>
  <si>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</si>
  <si>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</si>
  <si>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</si>
  <si>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</si>
  <si>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</si>
  <si>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</si>
  <si>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</si>
  <si>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</si>
  <si>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</si>
  <si>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</si>
  <si>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</si>
  <si>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</si>
  <si>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</si>
  <si>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</si>
  <si>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</si>
  <si>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</si>
  <si>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</si>
  <si>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</si>
  <si>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</si>
  <si>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</si>
  <si>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</si>
  <si>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</si>
  <si>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</si>
  <si>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</si>
  <si>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</si>
  <si>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</si>
  <si>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</si>
  <si>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</si>
  <si>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</si>
  <si>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</si>
  <si>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</si>
  <si>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</si>
  <si>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</si>
  <si>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</si>
  <si>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</si>
  <si>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</si>
  <si>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</si>
  <si>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</si>
  <si>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</si>
  <si>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</si>
  <si>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</si>
  <si>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</si>
  <si>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</si>
  <si>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</si>
  <si>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</si>
  <si>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</si>
  <si>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</si>
  <si>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</si>
  <si>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</si>
  <si>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</si>
  <si>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</si>
  <si>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</si>
  <si>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</si>
  <si>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</si>
  <si>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</si>
  <si>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</si>
  <si>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</si>
  <si>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</si>
  <si>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</si>
  <si>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</si>
  <si>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</si>
  <si>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</si>
  <si>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</si>
  <si>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</si>
  <si>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</si>
  <si>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</si>
  <si>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</si>
  <si>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</si>
  <si>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</si>
  <si>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</si>
  <si>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</si>
  <si>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</si>
  <si>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</si>
  <si>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</si>
  <si>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</si>
  <si>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</si>
  <si>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</si>
  <si>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</si>
  <si>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</si>
  <si>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</si>
  <si>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</si>
  <si>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</si>
  <si>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</si>
  <si>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</si>
  <si>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</si>
  <si>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</si>
  <si>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</si>
  <si>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</si>
  <si>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</si>
  <si>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</si>
  <si>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</si>
  <si>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</si>
  <si>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</si>
  <si>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</si>
  <si>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</si>
  <si>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</si>
  <si>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</si>
  <si>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</si>
  <si>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</si>
  <si>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</si>
  <si>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</si>
  <si>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</si>
  <si>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</si>
  <si>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</si>
  <si>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</si>
  <si>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</si>
  <si>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</si>
  <si>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</si>
  <si>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</si>
  <si>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</si>
  <si>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</si>
  <si>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</si>
  <si>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</si>
  <si>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</si>
  <si>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</si>
  <si>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</si>
  <si>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</si>
  <si>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</si>
  <si>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</si>
  <si>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</si>
  <si>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</si>
  <si>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</si>
  <si>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</si>
  <si>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</si>
  <si>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</si>
  <si>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</si>
  <si>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</si>
  <si>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</si>
  <si>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</si>
  <si>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</si>
  <si>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</si>
  <si>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</si>
  <si>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</si>
  <si>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</si>
  <si>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</si>
  <si>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</si>
  <si>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</si>
  <si>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</si>
  <si>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</si>
  <si>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</si>
  <si>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</si>
  <si>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</si>
  <si>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</si>
  <si>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</si>
  <si>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</si>
  <si>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</si>
  <si>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</si>
  <si>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</si>
  <si>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</si>
  <si>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</si>
  <si>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</si>
  <si>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</si>
  <si>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</si>
  <si>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</si>
  <si>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</si>
  <si>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</si>
  <si>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</si>
  <si>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</si>
  <si>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</si>
  <si>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</si>
  <si>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</si>
  <si>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</si>
  <si>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</si>
  <si>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</si>
  <si>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</si>
  <si>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</si>
  <si>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</si>
  <si>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</si>
  <si>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</si>
  <si>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</si>
  <si>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</si>
  <si>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</si>
  <si>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</si>
  <si>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</si>
  <si>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</si>
  <si>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</si>
  <si>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</si>
  <si>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</si>
  <si>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</si>
  <si>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</si>
  <si>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</si>
  <si>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</si>
  <si>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</si>
  <si>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</si>
  <si>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</si>
  <si>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</si>
  <si>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</si>
  <si>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</si>
  <si>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</si>
  <si>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</si>
  <si>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</si>
  <si>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</si>
  <si>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</si>
  <si>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</si>
  <si>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</si>
  <si>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</si>
  <si>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</si>
  <si>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</si>
  <si>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</si>
  <si>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</si>
  <si>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</si>
  <si>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</si>
  <si>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</si>
  <si>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</si>
  <si>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</si>
  <si>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</si>
  <si>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</si>
  <si>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</si>
  <si>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</si>
  <si>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</si>
  <si>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</si>
  <si>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</si>
  <si>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</si>
  <si>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</si>
  <si>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</si>
  <si>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</si>
  <si>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</si>
  <si>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</si>
  <si>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</si>
  <si>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</si>
  <si>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</si>
  <si>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</si>
  <si>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</si>
  <si>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</si>
  <si>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</si>
  <si>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</si>
  <si>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</si>
  <si>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</si>
  <si>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</si>
  <si>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</si>
  <si>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</si>
  <si>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</si>
  <si>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</si>
  <si>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</si>
  <si>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</si>
  <si>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</si>
  <si>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</si>
  <si>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</si>
  <si>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</si>
  <si>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</si>
  <si>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</si>
  <si>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</si>
  <si>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</si>
  <si>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</si>
  <si>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</si>
  <si>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</si>
  <si>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</si>
  <si>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</si>
  <si>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</si>
  <si>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</si>
  <si>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</si>
  <si>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</si>
  <si>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</si>
  <si>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</si>
  <si>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</si>
  <si>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</si>
  <si>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</si>
  <si>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</si>
  <si>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</si>
  <si>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</si>
  <si>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</si>
  <si>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</si>
  <si>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</si>
  <si>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</si>
  <si>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</si>
  <si>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</si>
  <si>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</si>
  <si>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</si>
  <si>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</si>
  <si>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</si>
  <si>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</si>
  <si>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</si>
  <si>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</si>
  <si>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</si>
  <si>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</si>
  <si>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</si>
  <si>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</si>
  <si>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</si>
  <si>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</si>
  <si>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</si>
  <si>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</si>
  <si>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</si>
  <si>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</si>
  <si>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</si>
  <si>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</si>
  <si>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</si>
  <si>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</si>
  <si>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</si>
  <si>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</si>
  <si>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</si>
  <si>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</si>
  <si>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</si>
  <si>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</si>
  <si>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</si>
  <si>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</si>
  <si>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</si>
  <si>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</si>
  <si>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</si>
  <si>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</si>
  <si>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</si>
  <si>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</si>
  <si>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</si>
  <si>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</si>
  <si>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</si>
  <si>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</si>
  <si>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</si>
  <si>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</si>
  <si>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</si>
  <si>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</si>
  <si>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</si>
  <si>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</si>
  <si>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</si>
  <si>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</si>
  <si>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</si>
  <si>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</si>
  <si>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</si>
  <si>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</si>
  <si>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</si>
  <si>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</si>
  <si>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</si>
  <si>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</si>
  <si>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</si>
  <si>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</si>
  <si>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</si>
  <si>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</si>
  <si>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</si>
  <si>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</si>
  <si>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</si>
  <si>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</si>
  <si>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</si>
  <si>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</si>
  <si>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</si>
  <si>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</si>
  <si>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</si>
  <si>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</si>
  <si>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</si>
  <si>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</si>
  <si>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</si>
  <si>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</si>
  <si>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</si>
  <si>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</si>
  <si>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</si>
  <si>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</si>
  <si>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</si>
  <si>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</si>
  <si>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</si>
  <si>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</si>
  <si>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</si>
  <si>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</si>
  <si>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</si>
  <si>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</si>
  <si>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</si>
  <si>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</si>
  <si>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</si>
  <si>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</si>
  <si>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</si>
  <si>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</si>
  <si>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</si>
  <si>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</si>
  <si>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</si>
  <si>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</si>
  <si>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</si>
  <si>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</si>
  <si>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</si>
  <si>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</si>
  <si>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</si>
  <si>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</si>
  <si>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</si>
  <si>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</si>
  <si>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</si>
  <si>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</si>
  <si>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</si>
  <si>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</si>
  <si>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</si>
  <si>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</si>
  <si>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</si>
  <si>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</si>
  <si>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</si>
  <si>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</si>
  <si>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</si>
  <si>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</si>
  <si>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</si>
  <si>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</si>
  <si>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</si>
  <si>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</si>
  <si>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</si>
  <si>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</si>
  <si>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</si>
  <si>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</si>
  <si>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</si>
  <si>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</si>
  <si>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</si>
  <si>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</si>
  <si>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</si>
  <si>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</si>
  <si>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</si>
  <si>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</si>
  <si>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</si>
  <si>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</si>
  <si>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</si>
  <si>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</si>
  <si>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</si>
  <si>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</si>
  <si>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</si>
  <si>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</si>
  <si>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</si>
  <si>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</si>
  <si>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</si>
  <si>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</si>
  <si>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</si>
  <si>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</si>
  <si>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</si>
  <si>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</si>
  <si>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</si>
  <si>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</si>
  <si>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</si>
  <si>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</si>
  <si>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</si>
  <si>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</si>
  <si>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</si>
  <si>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</si>
  <si>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</si>
  <si>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</si>
  <si>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</si>
  <si>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</si>
  <si>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</si>
  <si>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</si>
  <si>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</si>
  <si>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</si>
  <si>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</si>
  <si>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</si>
  <si>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</si>
  <si>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</si>
  <si>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</si>
  <si>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</si>
  <si>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</si>
  <si>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</si>
  <si>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</si>
  <si>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</si>
  <si>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</si>
  <si>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</si>
  <si>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</si>
  <si>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</si>
  <si>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</si>
  <si>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</si>
  <si>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</si>
  <si>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</si>
  <si>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</si>
  <si>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</si>
  <si>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</si>
  <si>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</si>
  <si>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</si>
  <si>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</si>
  <si>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</si>
  <si>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</si>
  <si>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</si>
  <si>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</si>
  <si>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</si>
  <si>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</si>
  <si>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</si>
  <si>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</si>
  <si>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</si>
  <si>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</si>
  <si>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</si>
  <si>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</si>
  <si>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</si>
  <si>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</si>
  <si>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</si>
  <si>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</si>
  <si>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</si>
  <si>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</si>
  <si>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</si>
  <si>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</si>
  <si>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</si>
  <si>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</si>
  <si>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</si>
  <si>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</si>
  <si>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</si>
  <si>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</si>
  <si>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</si>
  <si>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</si>
  <si>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</si>
  <si>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</si>
  <si>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</si>
  <si>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</si>
  <si>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</si>
  <si>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</si>
  <si>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</si>
  <si>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</si>
  <si>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</si>
  <si>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</si>
  <si>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</si>
  <si>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</si>
  <si>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</si>
  <si>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</si>
  <si>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</si>
  <si>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</si>
  <si>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</si>
  <si>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</si>
  <si>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</si>
  <si>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</si>
  <si>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</si>
  <si>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</si>
  <si>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</si>
  <si>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</si>
  <si>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</si>
  <si>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</si>
  <si>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</si>
  <si>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</si>
  <si>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</si>
  <si>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</si>
  <si>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</si>
  <si>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</si>
  <si>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</si>
  <si>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</si>
  <si>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</si>
  <si>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</si>
  <si>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</si>
  <si>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</si>
  <si>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</si>
  <si>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</si>
  <si>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</si>
  <si>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</si>
  <si>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</si>
  <si>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</si>
  <si>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</si>
  <si>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</si>
  <si>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</si>
  <si>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</si>
  <si>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</si>
  <si>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</si>
  <si>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</si>
  <si>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</si>
  <si>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</si>
  <si>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</si>
  <si>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</si>
  <si>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</si>
  <si>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</si>
  <si>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</si>
  <si>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</si>
  <si>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</si>
  <si>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</si>
  <si>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</si>
  <si>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</si>
  <si>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</si>
  <si>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</si>
  <si>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</si>
  <si>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</si>
  <si>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</si>
  <si>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</si>
  <si>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</si>
  <si>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</si>
  <si>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</si>
  <si>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</si>
  <si>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</si>
  <si>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</si>
  <si>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</si>
  <si>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</si>
  <si>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</si>
  <si>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</si>
  <si>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</si>
  <si>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</si>
  <si>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</si>
  <si>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</si>
  <si>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</si>
  <si>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</si>
  <si>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</si>
  <si>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</si>
  <si>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</si>
  <si>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</si>
  <si>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</si>
  <si>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</si>
  <si>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</si>
  <si>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</si>
  <si>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</si>
  <si>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</si>
  <si>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</si>
  <si>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</si>
  <si>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</si>
  <si>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</si>
  <si>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</si>
  <si>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</si>
  <si>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</si>
  <si>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</si>
  <si>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</si>
  <si>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</si>
  <si>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</si>
  <si>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</si>
  <si>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</si>
  <si>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</si>
  <si>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</si>
  <si>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</si>
  <si>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</si>
  <si>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</si>
  <si>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</si>
  <si>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</si>
  <si>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</si>
  <si>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</si>
  <si>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</si>
  <si>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</si>
  <si>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</si>
  <si>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</si>
  <si>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</si>
  <si>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</si>
  <si>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</si>
  <si>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</si>
  <si>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</si>
  <si>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</si>
  <si>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</si>
  <si>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</si>
  <si>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</si>
  <si>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</si>
  <si>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</si>
  <si>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</si>
  <si>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</si>
  <si>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</si>
  <si>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</si>
  <si>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</si>
  <si>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</si>
  <si>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</si>
  <si>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</si>
  <si>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</si>
  <si>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</si>
  <si>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</si>
  <si>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</si>
  <si>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</si>
  <si>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</si>
  <si>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</si>
  <si>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</si>
  <si>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</si>
  <si>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</si>
  <si>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</si>
  <si>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</si>
  <si>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</si>
  <si>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</si>
  <si>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</si>
  <si>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</si>
  <si>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</si>
  <si>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</si>
  <si>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</si>
  <si>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</si>
  <si>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</si>
  <si>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</si>
  <si>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</si>
  <si>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</si>
  <si>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</si>
  <si>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</si>
  <si>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</si>
  <si>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</si>
  <si>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</si>
  <si>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</si>
  <si>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</si>
  <si>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</si>
  <si>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</si>
  <si>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</si>
  <si>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</si>
  <si>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</si>
  <si>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</si>
  <si>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</si>
  <si>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</si>
  <si>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</si>
  <si>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</si>
  <si>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</si>
  <si>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</si>
  <si>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</si>
  <si>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</si>
  <si>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</si>
  <si>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</si>
  <si>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</si>
  <si>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</si>
  <si>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</si>
  <si>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</si>
  <si>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</si>
  <si>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</si>
  <si>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</si>
  <si>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</si>
  <si>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</si>
  <si>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</si>
  <si>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</si>
  <si>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</si>
  <si>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</si>
  <si>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</si>
  <si>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</si>
  <si>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</si>
  <si>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</si>
  <si>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</si>
  <si>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</si>
  <si>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</si>
  <si>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</si>
  <si>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</si>
  <si>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</si>
  <si>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</si>
  <si>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</si>
  <si>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</si>
  <si>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</si>
  <si>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</si>
  <si>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</si>
  <si>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</si>
  <si>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</si>
  <si>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</si>
  <si>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</si>
  <si>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</si>
  <si>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</si>
  <si>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</si>
  <si>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</si>
  <si>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</si>
  <si>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</si>
  <si>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</si>
  <si>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</si>
  <si>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</si>
  <si>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</si>
  <si>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</si>
  <si>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</si>
  <si>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</si>
  <si>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</si>
  <si>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</si>
  <si>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</si>
  <si>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</si>
  <si>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</si>
  <si>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</si>
  <si>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</si>
  <si>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</si>
  <si>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</si>
  <si>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</si>
  <si>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</si>
  <si>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</si>
  <si>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</si>
  <si>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</si>
  <si>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</si>
  <si>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</si>
  <si>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</si>
  <si>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</si>
  <si>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</si>
  <si>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</si>
  <si>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</si>
  <si>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</si>
  <si>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</si>
  <si>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</si>
  <si>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</si>
  <si>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</si>
  <si>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</si>
  <si>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</si>
  <si>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</si>
  <si>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</si>
  <si>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</si>
  <si>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</si>
  <si>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</si>
  <si>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</si>
  <si>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</si>
  <si>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</si>
  <si>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</si>
  <si>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</si>
  <si>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</si>
  <si>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</si>
  <si>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</si>
  <si>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</si>
  <si>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</si>
  <si>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</si>
  <si>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</si>
  <si>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</si>
  <si>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</si>
  <si>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</si>
  <si>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</si>
  <si>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</si>
  <si>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</si>
  <si>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</si>
  <si>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</si>
  <si>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</si>
  <si>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</si>
  <si>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</si>
  <si>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</si>
  <si>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</si>
  <si>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</si>
  <si>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</si>
  <si>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</si>
  <si>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</si>
  <si>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</si>
  <si>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</si>
  <si>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</si>
  <si>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</si>
  <si>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</si>
  <si>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</si>
  <si>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</si>
  <si>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</si>
  <si>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</si>
  <si>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</si>
  <si>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</si>
  <si>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</si>
  <si>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</si>
  <si>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</si>
  <si>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</si>
  <si>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</si>
  <si>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</si>
  <si>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</si>
  <si>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</si>
  <si>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</si>
  <si>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</si>
  <si>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</si>
  <si>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</si>
  <si>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</si>
  <si>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</si>
  <si>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</si>
  <si>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</si>
  <si>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</si>
  <si>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</si>
  <si>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</si>
  <si>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</si>
  <si>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</si>
  <si>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</si>
  <si>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</si>
  <si>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</si>
  <si>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</si>
  <si>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</si>
  <si>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</si>
  <si>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</si>
  <si>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</si>
  <si>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</si>
  <si>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</si>
  <si>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</si>
  <si>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</si>
  <si>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</si>
  <si>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</si>
  <si>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</si>
  <si>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</si>
  <si>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</si>
  <si>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</si>
  <si>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</si>
  <si>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</si>
  <si>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</si>
  <si>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</si>
  <si>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</si>
  <si>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</si>
  <si>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</si>
  <si>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</si>
  <si>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</si>
  <si>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</si>
  <si>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</si>
  <si>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</si>
  <si>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</si>
  <si>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</si>
  <si>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</si>
  <si>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</si>
  <si>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</si>
  <si>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</si>
  <si>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</si>
  <si>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</si>
  <si>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</si>
  <si>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</si>
  <si>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</si>
  <si>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</si>
  <si>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</si>
  <si>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</si>
  <si>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</si>
  <si>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</si>
  <si>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</si>
  <si>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</si>
  <si>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</si>
  <si>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</si>
  <si>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</si>
  <si>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</si>
  <si>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</si>
  <si>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</si>
  <si>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</si>
  <si>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</si>
  <si>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</si>
  <si>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</si>
  <si>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</si>
  <si>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</si>
  <si>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</si>
  <si>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</si>
  <si>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</si>
  <si>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</si>
  <si>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</si>
  <si>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</si>
  <si>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</si>
  <si>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</si>
  <si>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</si>
  <si>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</si>
  <si>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</si>
  <si>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</si>
  <si>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</si>
  <si>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</si>
  <si>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</si>
  <si>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</si>
  <si>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</si>
  <si>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</si>
  <si>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</si>
  <si>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</si>
  <si>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</si>
  <si>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</si>
  <si>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</si>
  <si>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</si>
  <si>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</si>
  <si>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</si>
  <si>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</si>
  <si>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</si>
  <si>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</si>
  <si>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</si>
  <si>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</si>
  <si>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</si>
  <si>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</si>
  <si>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</si>
  <si>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</si>
  <si>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</si>
  <si>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</si>
  <si>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</si>
  <si>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</si>
  <si>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</si>
  <si>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</si>
  <si>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</si>
  <si>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</si>
  <si>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</si>
  <si>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</si>
  <si>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</si>
  <si>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</si>
  <si>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</si>
  <si>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</si>
  <si>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</si>
  <si>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</si>
  <si>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</si>
  <si>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</si>
  <si>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</si>
  <si>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</si>
  <si>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</si>
  <si>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</si>
  <si>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</si>
  <si>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</si>
  <si>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</si>
  <si>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</si>
  <si>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</si>
  <si>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</si>
  <si>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</si>
  <si>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</si>
  <si>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</si>
  <si>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</si>
  <si>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</si>
  <si>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</si>
  <si>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</si>
  <si>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</si>
  <si>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</si>
  <si>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</si>
  <si>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</si>
  <si>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</si>
  <si>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</si>
  <si>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</si>
  <si>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</si>
  <si>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</si>
  <si>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</si>
  <si>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</si>
  <si>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</si>
  <si>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</si>
  <si>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</si>
  <si>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</si>
  <si>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</si>
  <si>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</si>
  <si>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</si>
  <si>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</si>
  <si>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</si>
  <si>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</si>
  <si>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</si>
  <si>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</si>
  <si>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</si>
  <si>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</si>
  <si>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</si>
  <si>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</si>
  <si>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</si>
  <si>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</si>
  <si>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</si>
  <si>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</si>
  <si>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</si>
  <si>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</si>
  <si>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</si>
  <si>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</si>
  <si>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</si>
  <si>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</si>
  <si>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</si>
  <si>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</si>
  <si>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</si>
  <si>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</si>
  <si>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</si>
  <si>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</si>
  <si>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</si>
  <si>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</si>
  <si>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</si>
  <si>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</si>
  <si>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</si>
  <si>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</si>
  <si>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</si>
  <si>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</si>
  <si>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</si>
  <si>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</si>
  <si>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</si>
  <si>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</si>
  <si>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</si>
  <si>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</si>
  <si>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</si>
  <si>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</si>
  <si>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</si>
  <si>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</si>
  <si>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</si>
  <si>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</si>
  <si>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</si>
  <si>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</si>
  <si>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</si>
  <si>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</si>
  <si>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</si>
  <si>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</si>
  <si>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</si>
  <si>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</si>
  <si>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</si>
  <si>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</si>
  <si>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</si>
  <si>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</si>
  <si>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</si>
  <si>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</si>
  <si>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</si>
  <si>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</si>
  <si>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</si>
  <si>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</si>
  <si>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</si>
  <si>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</si>
  <si>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</si>
  <si>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</si>
  <si>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</si>
  <si>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</si>
  <si>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</si>
  <si>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</si>
  <si>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</si>
  <si>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</si>
  <si>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</si>
  <si>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</si>
  <si>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</si>
  <si>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</si>
  <si>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</si>
  <si>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</si>
  <si>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</si>
  <si>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</si>
  <si>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</si>
  <si>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</si>
  <si>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</si>
  <si>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</si>
  <si>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</si>
  <si>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</si>
  <si>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</si>
  <si>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</si>
  <si>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</si>
  <si>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</si>
  <si>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</si>
  <si>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</si>
  <si>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</si>
  <si>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</si>
  <si>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</si>
  <si>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</si>
  <si>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</si>
  <si>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</si>
  <si>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</si>
  <si>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</si>
  <si>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</si>
  <si>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</si>
  <si>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</si>
  <si>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</si>
  <si>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</si>
  <si>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</si>
  <si>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</si>
  <si>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</si>
  <si>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</si>
  <si>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</si>
  <si>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</si>
  <si>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</si>
  <si>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</si>
  <si>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</si>
  <si>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</si>
  <si>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</si>
  <si>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</si>
  <si>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</si>
  <si>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</si>
  <si>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</si>
  <si>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</si>
  <si>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</si>
  <si>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</si>
  <si>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</si>
  <si>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</si>
  <si>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</si>
  <si>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</si>
  <si>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</si>
  <si>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</si>
  <si>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</si>
  <si>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</si>
  <si>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</si>
  <si>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</si>
  <si>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</si>
  <si>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</si>
  <si>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</si>
  <si>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</si>
  <si>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</si>
  <si>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</si>
  <si>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</si>
  <si>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</si>
  <si>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</si>
  <si>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</si>
  <si>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</si>
  <si>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</si>
  <si>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</si>
  <si>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</si>
  <si>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</si>
  <si>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</si>
  <si>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</si>
  <si>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</si>
  <si>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</si>
  <si>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</si>
  <si>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</si>
  <si>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</si>
  <si>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</si>
  <si>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</si>
  <si>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</si>
  <si>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</si>
  <si>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</si>
  <si>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</si>
  <si>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</si>
  <si>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</si>
  <si>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</si>
  <si>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</si>
  <si>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</si>
  <si>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</si>
  <si>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</si>
  <si>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</si>
  <si>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</si>
  <si>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</si>
  <si>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</si>
  <si>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</si>
  <si>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</si>
  <si>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</si>
  <si>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</si>
  <si>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</si>
  <si>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</si>
  <si>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</si>
  <si>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</si>
  <si>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</si>
  <si>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</si>
  <si>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</si>
  <si>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</si>
  <si>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</si>
  <si>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</si>
  <si>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</si>
  <si>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</si>
  <si>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</si>
  <si>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</si>
  <si>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</si>
  <si>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</si>
  <si>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</si>
  <si>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</si>
  <si>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</si>
  <si>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</si>
  <si>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</si>
  <si>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</si>
  <si>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</si>
  <si>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</si>
  <si>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</si>
  <si>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</si>
  <si>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</si>
  <si>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</si>
  <si>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</si>
  <si>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</si>
  <si>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</si>
  <si>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</si>
  <si>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</si>
  <si>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</si>
  <si>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</si>
  <si>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</si>
  <si>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</si>
  <si>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</si>
  <si>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</si>
  <si>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</si>
  <si>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</si>
  <si>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</si>
  <si>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</si>
  <si>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</si>
  <si>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</si>
  <si>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</si>
  <si>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</si>
  <si>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</si>
  <si>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</si>
  <si>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</si>
  <si>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</si>
  <si>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</si>
  <si>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</si>
  <si>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</si>
  <si>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</si>
  <si>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</si>
  <si>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</si>
  <si>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</si>
  <si>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</si>
  <si>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</si>
  <si>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</si>
  <si>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</si>
  <si>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</si>
  <si>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</si>
  <si>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</si>
  <si>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</si>
  <si>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</si>
  <si>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</si>
  <si>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</si>
  <si>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</si>
  <si>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</si>
  <si>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</si>
  <si>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</si>
  <si>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</si>
  <si>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</si>
  <si>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</si>
  <si>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</si>
  <si>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</si>
  <si>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</si>
  <si>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</si>
  <si>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</si>
  <si>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</si>
  <si>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</si>
  <si>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</si>
  <si>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</si>
  <si>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</si>
  <si>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</si>
  <si>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</si>
  <si>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</si>
  <si>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</si>
  <si>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</si>
  <si>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</si>
  <si>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</si>
  <si>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</si>
  <si>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</si>
  <si>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</si>
  <si>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</si>
  <si>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</si>
  <si>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</si>
  <si>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</si>
  <si>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</si>
  <si>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</si>
  <si>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</si>
  <si>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</si>
  <si>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</si>
  <si>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</si>
  <si>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</si>
  <si>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</si>
  <si>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</si>
  <si>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</si>
  <si>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</si>
  <si>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</si>
  <si>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</si>
  <si>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</si>
  <si>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</si>
  <si>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</si>
  <si>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</si>
  <si>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</si>
  <si>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</si>
  <si>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</si>
  <si>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</si>
  <si>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</si>
  <si>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</si>
  <si>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</si>
  <si>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</si>
  <si>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</si>
  <si>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</si>
  <si>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</si>
  <si>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</si>
  <si>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</si>
  <si>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</si>
  <si>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</si>
  <si>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</si>
  <si>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</si>
  <si>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</si>
  <si>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</si>
  <si>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</si>
  <si>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</si>
  <si>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</si>
  <si>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</si>
  <si>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</si>
  <si>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</si>
  <si>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</si>
  <si>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</si>
  <si>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</si>
  <si>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</si>
  <si>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</si>
  <si>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</si>
  <si>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</si>
  <si>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</si>
  <si>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</si>
  <si>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</si>
  <si>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</si>
  <si>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</si>
  <si>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</si>
  <si>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</si>
  <si>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</si>
  <si>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</si>
  <si>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</si>
  <si>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</si>
  <si>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</si>
  <si>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</si>
  <si>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</si>
  <si>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</si>
  <si>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</si>
  <si>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</si>
  <si>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</si>
  <si>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</si>
  <si>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</si>
  <si>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</si>
  <si>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</si>
  <si>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</si>
  <si>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</si>
  <si>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</si>
  <si>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</si>
  <si>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</si>
  <si>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</si>
  <si>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</si>
  <si>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</si>
  <si>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</si>
  <si>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</si>
  <si>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</si>
  <si>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</si>
  <si>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</si>
  <si>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</si>
  <si>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</si>
  <si>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</si>
  <si>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</si>
  <si>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</si>
  <si>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</si>
  <si>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</si>
  <si>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</si>
  <si>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</si>
  <si>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</si>
  <si>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</si>
  <si>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</si>
  <si>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</si>
  <si>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</si>
  <si>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</si>
  <si>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</si>
  <si>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</si>
  <si>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</si>
  <si>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</si>
  <si>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</si>
  <si>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</si>
  <si>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</si>
  <si>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</si>
  <si>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</si>
  <si>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</si>
  <si>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</si>
  <si>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</si>
  <si>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</si>
  <si>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</si>
  <si>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</si>
  <si>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</si>
  <si>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</si>
  <si>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</si>
  <si>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</si>
  <si>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</si>
  <si>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</si>
  <si>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</si>
  <si>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</si>
  <si>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</si>
  <si>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</si>
  <si>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</si>
  <si>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</si>
  <si>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</si>
  <si>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</si>
  <si>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</si>
  <si>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</si>
  <si>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</si>
  <si>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</si>
  <si>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</si>
  <si>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</si>
  <si>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</si>
  <si>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</si>
  <si>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</si>
  <si>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</si>
  <si>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</si>
  <si>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</si>
  <si>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</si>
  <si>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</si>
  <si>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</si>
  <si>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</si>
  <si>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</si>
  <si>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</si>
  <si>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</si>
  <si>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</si>
  <si>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</si>
  <si>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</si>
  <si>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</si>
  <si>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</si>
  <si>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</si>
  <si>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</si>
  <si>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</si>
  <si>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</si>
  <si>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</si>
  <si>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</si>
  <si>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</si>
  <si>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</si>
  <si>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</si>
  <si>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</si>
  <si>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</si>
  <si>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</si>
  <si>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</si>
  <si>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</si>
  <si>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</si>
  <si>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</si>
  <si>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</si>
  <si>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</si>
  <si>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</si>
  <si>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</si>
  <si>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</si>
  <si>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</si>
  <si>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</si>
  <si>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</si>
  <si>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</si>
  <si>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</si>
  <si>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</si>
  <si>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</si>
  <si>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</si>
  <si>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</si>
  <si>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</si>
  <si>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</si>
  <si>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</si>
  <si>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</si>
  <si>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</si>
  <si>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</si>
  <si>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</si>
  <si>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</si>
  <si>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</si>
  <si>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</si>
  <si>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</si>
  <si>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</si>
  <si>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</si>
  <si>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</si>
  <si>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</si>
  <si>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</si>
  <si>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</si>
  <si>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</si>
  <si>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</si>
  <si>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</si>
  <si>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</si>
  <si>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</si>
  <si>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</si>
  <si>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</si>
  <si>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</si>
  <si>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</si>
  <si>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</si>
  <si>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</si>
  <si>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</si>
  <si>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</si>
  <si>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</si>
  <si>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</si>
  <si>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</si>
  <si>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</si>
  <si>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</si>
  <si>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</si>
  <si>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</si>
  <si>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</si>
  <si>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</si>
  <si>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</si>
  <si>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</si>
  <si>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</si>
  <si>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</si>
  <si>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</si>
  <si>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</si>
  <si>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</si>
  <si>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</si>
  <si>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</si>
  <si>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</si>
  <si>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</si>
  <si>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</si>
  <si>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</si>
  <si>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</si>
  <si>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</si>
  <si>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</si>
  <si>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</si>
  <si>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</si>
  <si>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</si>
  <si>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</si>
  <si>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</si>
  <si>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</si>
  <si>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</si>
  <si>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</si>
  <si>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</si>
  <si>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</si>
  <si>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</si>
  <si>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</si>
  <si>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</si>
  <si>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</si>
  <si>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</si>
  <si>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</si>
  <si>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</si>
  <si>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</si>
  <si>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</si>
  <si>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</si>
  <si>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</si>
  <si>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</si>
  <si>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</si>
  <si>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</si>
  <si>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</si>
  <si>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</si>
  <si>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</si>
  <si>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</si>
  <si>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</si>
  <si>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</si>
  <si>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</si>
  <si>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</si>
  <si>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</si>
  <si>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</si>
  <si>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</si>
  <si>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</si>
  <si>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</si>
  <si>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</si>
  <si>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</si>
  <si>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</si>
  <si>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</si>
  <si>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</si>
  <si>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</si>
  <si>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</si>
  <si>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</si>
  <si>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</si>
  <si>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</si>
  <si>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</si>
  <si>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</si>
  <si>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</si>
  <si>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</si>
  <si>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</si>
  <si>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</si>
  <si>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</si>
  <si>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</si>
  <si>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</si>
  <si>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</si>
  <si>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</si>
  <si>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</si>
  <si>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</si>
  <si>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</si>
  <si>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</si>
  <si>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</si>
  <si>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</si>
  <si>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</si>
  <si>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</si>
  <si>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</si>
  <si>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</si>
  <si>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</si>
  <si>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</si>
  <si>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</si>
  <si>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</si>
  <si>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</si>
  <si>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</si>
  <si>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</si>
  <si>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</si>
  <si>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</si>
  <si>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</si>
  <si>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</si>
  <si>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</si>
  <si>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</si>
  <si>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</si>
  <si>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</si>
  <si>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</si>
  <si>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</si>
  <si>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</si>
  <si>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</si>
  <si>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</si>
  <si>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</si>
  <si>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</si>
  <si>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</si>
  <si>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</si>
  <si>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</si>
  <si>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</si>
  <si>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</si>
  <si>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</si>
  <si>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</si>
  <si>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</si>
  <si>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</si>
  <si>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</si>
  <si>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</si>
  <si>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</si>
  <si>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</si>
  <si>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</si>
  <si>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</si>
  <si>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</si>
  <si>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</si>
  <si>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</si>
  <si>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</si>
  <si>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</si>
  <si>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</si>
  <si>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</si>
  <si>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</si>
  <si>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</si>
  <si>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</si>
  <si>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</si>
  <si>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</si>
  <si>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</si>
  <si>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</si>
  <si>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</si>
  <si>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</si>
  <si>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</si>
  <si>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</si>
  <si>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</si>
  <si>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</si>
  <si>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</si>
  <si>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</si>
  <si>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</si>
  <si>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</si>
  <si>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</si>
  <si>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</si>
  <si>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</si>
  <si>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</si>
  <si>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</si>
  <si>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</si>
  <si>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</si>
  <si>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</si>
  <si>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</si>
  <si>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</si>
  <si>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</si>
  <si>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</si>
  <si>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</si>
  <si>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</si>
  <si>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</si>
  <si>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</si>
  <si>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</si>
  <si>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</si>
  <si>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</si>
  <si>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</si>
  <si>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</si>
  <si>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</si>
  <si>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</si>
  <si>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</si>
  <si>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</si>
  <si>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</si>
  <si>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</si>
  <si>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</si>
  <si>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</si>
  <si>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</si>
  <si>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</si>
  <si>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</si>
  <si>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</si>
  <si>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</si>
  <si>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</si>
  <si>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</si>
  <si>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</si>
  <si>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</si>
  <si>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</si>
  <si>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</si>
  <si>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</si>
  <si>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</si>
  <si>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</si>
  <si>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</si>
  <si>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</si>
  <si>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</si>
  <si>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</si>
  <si>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</si>
  <si>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</si>
  <si>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</si>
  <si>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</si>
  <si>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</si>
  <si>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</si>
  <si>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</si>
  <si>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</si>
  <si>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</si>
  <si>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</si>
  <si>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</si>
  <si>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</si>
  <si>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</si>
  <si>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</si>
  <si>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</si>
  <si>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</si>
  <si>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</si>
  <si>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</si>
  <si>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</si>
  <si>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</si>
  <si>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</si>
  <si>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</si>
  <si>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</si>
  <si>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</si>
  <si>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</si>
  <si>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</si>
  <si>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</si>
  <si>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</si>
  <si>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</si>
  <si>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</si>
  <si>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</si>
  <si>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</si>
  <si>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</si>
  <si>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</si>
  <si>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</si>
  <si>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</si>
  <si>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</si>
  <si>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</si>
  <si>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</si>
  <si>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</si>
  <si>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</si>
  <si>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</si>
  <si>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</si>
  <si>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</si>
  <si>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</si>
  <si>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</si>
  <si>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</si>
  <si>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</si>
  <si>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</si>
  <si>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</si>
  <si>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</si>
  <si>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</si>
  <si>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</si>
  <si>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</si>
  <si>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</si>
  <si>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</si>
  <si>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</si>
  <si>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</si>
  <si>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</si>
  <si>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</si>
  <si>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</si>
  <si>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</si>
  <si>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</si>
  <si>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</si>
  <si>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</si>
  <si>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</si>
  <si>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</si>
  <si>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</si>
  <si>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</si>
  <si>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</si>
  <si>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</si>
  <si>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</si>
  <si>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</si>
  <si>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</si>
  <si>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</si>
  <si>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</si>
  <si>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</si>
  <si>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</si>
  <si>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</si>
  <si>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</si>
  <si>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</si>
  <si>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</si>
  <si>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</si>
  <si>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</si>
  <si>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</si>
  <si>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</si>
  <si>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</si>
  <si>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</si>
  <si>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</si>
  <si>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</si>
  <si>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</si>
  <si>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</si>
  <si>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</si>
  <si>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</si>
  <si>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</si>
  <si>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</si>
  <si>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</si>
  <si>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</si>
  <si>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</si>
  <si>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</si>
  <si>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</si>
  <si>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</si>
  <si>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</si>
  <si>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</si>
  <si>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</si>
  <si>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</si>
  <si>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</si>
  <si>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</si>
  <si>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</si>
  <si>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</si>
  <si>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</si>
  <si>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</si>
  <si>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</si>
  <si>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</si>
  <si>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</si>
  <si>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</si>
  <si>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</si>
  <si>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</si>
  <si>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</si>
  <si>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</si>
  <si>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</si>
  <si>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</si>
  <si>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</si>
  <si>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</si>
  <si>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</si>
  <si>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</si>
  <si>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</si>
  <si>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</si>
  <si>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</si>
  <si>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</si>
  <si>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</si>
  <si>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</si>
  <si>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</si>
  <si>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</si>
  <si>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</si>
  <si>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</si>
  <si>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</si>
  <si>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</si>
  <si>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</si>
  <si>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</si>
  <si>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</si>
  <si>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</si>
  <si>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</si>
  <si>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</si>
  <si>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</si>
  <si>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</si>
  <si>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</si>
  <si>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</si>
  <si>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</si>
  <si>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</si>
  <si>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</si>
  <si>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</si>
  <si>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</si>
  <si>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</si>
  <si>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</si>
  <si>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</si>
  <si>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</si>
  <si>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</si>
  <si>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</si>
  <si>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</si>
  <si>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</si>
  <si>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</si>
  <si>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</si>
  <si>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</si>
  <si>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</si>
  <si>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</si>
  <si>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</si>
  <si>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</si>
  <si>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</si>
  <si>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</si>
  <si>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</si>
  <si>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</si>
  <si>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</si>
  <si>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</si>
  <si>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</si>
  <si>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</si>
  <si>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</si>
  <si>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</si>
  <si>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</si>
  <si>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</si>
  <si>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</si>
  <si>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</si>
  <si>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</si>
  <si>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</si>
  <si>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</si>
  <si>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</si>
  <si>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</si>
  <si>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</si>
  <si>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</si>
  <si>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</si>
  <si>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</si>
  <si>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</si>
  <si>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</si>
  <si>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</si>
  <si>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</si>
  <si>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</si>
  <si>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</si>
  <si>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</si>
  <si>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</si>
  <si>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</si>
  <si>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</si>
  <si>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</si>
  <si>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</si>
  <si>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</si>
  <si>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</si>
  <si>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</si>
  <si>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</si>
  <si>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</si>
  <si>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</si>
  <si>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</si>
  <si>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</si>
  <si>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</si>
  <si>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</si>
  <si>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</si>
  <si>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</si>
  <si>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</si>
  <si>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</si>
  <si>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</si>
  <si>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</si>
  <si>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</si>
  <si>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</si>
  <si>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</si>
  <si>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</si>
  <si>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</si>
  <si>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</si>
  <si>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</si>
  <si>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</si>
  <si>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</si>
  <si>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</si>
  <si>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</si>
  <si>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</si>
  <si>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</si>
  <si>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</si>
  <si>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</si>
  <si>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</si>
  <si>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</si>
  <si>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</si>
  <si>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</si>
  <si>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</si>
  <si>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</si>
  <si>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</si>
  <si>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</si>
  <si>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</si>
  <si>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</si>
  <si>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</si>
  <si>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</si>
  <si>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</si>
  <si>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</si>
  <si>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</si>
  <si>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</si>
  <si>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</si>
  <si>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</si>
  <si>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</si>
  <si>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</si>
  <si>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</si>
  <si>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</si>
  <si>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</si>
  <si>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</si>
  <si>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</si>
  <si>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</si>
  <si>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</si>
  <si>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</si>
  <si>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</si>
  <si>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</si>
  <si>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</si>
  <si>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</si>
  <si>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</si>
  <si>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</si>
  <si>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</si>
  <si>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</si>
  <si>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</si>
  <si>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</si>
  <si>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</si>
  <si>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</si>
  <si>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</si>
  <si>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</si>
  <si>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</si>
  <si>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</si>
  <si>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</si>
  <si>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</si>
  <si>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</si>
  <si>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</si>
  <si>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</si>
  <si>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</si>
  <si>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</si>
  <si>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</si>
  <si>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</si>
  <si>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</si>
  <si>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</si>
  <si>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</si>
  <si>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</si>
  <si>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</si>
  <si>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</si>
  <si>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</si>
  <si>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</si>
  <si>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</si>
  <si>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</si>
  <si>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</si>
  <si>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</si>
  <si>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</si>
  <si>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</si>
  <si>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</si>
  <si>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</si>
  <si>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</si>
  <si>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</si>
  <si>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</si>
  <si>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</si>
  <si>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</si>
  <si>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</si>
  <si>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</si>
  <si>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</si>
  <si>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</si>
  <si>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</si>
  <si>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</si>
  <si>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</si>
  <si>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</si>
  <si>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</si>
  <si>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</si>
  <si>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</si>
  <si>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</si>
  <si>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</si>
  <si>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</si>
  <si>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</si>
  <si>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</si>
  <si>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</si>
  <si>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</si>
  <si>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</si>
  <si>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</si>
  <si>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</si>
  <si>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</si>
  <si>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</si>
  <si>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</si>
  <si>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</si>
  <si>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</si>
  <si>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</si>
  <si>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</si>
  <si>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</si>
  <si>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</si>
  <si>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</si>
  <si>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</si>
  <si>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</si>
  <si>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</si>
  <si>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</si>
  <si>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</si>
  <si>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</si>
  <si>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</si>
  <si>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</si>
  <si>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</si>
  <si>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</si>
  <si>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</si>
  <si>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</si>
  <si>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</si>
  <si>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</si>
  <si>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</si>
  <si>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</si>
  <si>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</si>
  <si>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</si>
  <si>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</si>
  <si>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</si>
  <si>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</si>
  <si>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</si>
  <si>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</si>
  <si>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</si>
  <si>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</si>
  <si>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</si>
  <si>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</si>
  <si>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</si>
  <si>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</si>
  <si>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</si>
  <si>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</si>
  <si>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</si>
  <si>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</si>
  <si>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</si>
  <si>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</si>
  <si>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</si>
  <si>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</si>
  <si>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</si>
  <si>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</si>
  <si>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</si>
  <si>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</si>
  <si>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</si>
  <si>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</si>
  <si>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</si>
  <si>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</si>
  <si>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</si>
  <si>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</si>
  <si>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</si>
  <si>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</si>
  <si>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</si>
  <si>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</si>
  <si>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</si>
  <si>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</si>
  <si>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</si>
  <si>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</si>
  <si>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</si>
  <si>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</si>
  <si>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</si>
  <si>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</si>
  <si>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</si>
  <si>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</si>
  <si>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</si>
  <si>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</si>
  <si>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</si>
  <si>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</si>
  <si>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</si>
  <si>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</si>
  <si>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</si>
  <si>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</si>
  <si>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</si>
  <si>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</si>
  <si>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</si>
  <si>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</si>
  <si>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</si>
  <si>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</si>
  <si>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</si>
  <si>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</si>
  <si>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</si>
  <si>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</si>
  <si>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</si>
  <si>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</si>
  <si>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</si>
  <si>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</si>
  <si>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</si>
  <si>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</si>
  <si>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</si>
  <si>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</si>
  <si>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</si>
  <si>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</si>
  <si>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</si>
  <si>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</si>
  <si>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</si>
  <si>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</si>
  <si>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</si>
  <si>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</si>
  <si>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</si>
  <si>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</si>
  <si>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</si>
  <si>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</si>
  <si>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</si>
  <si>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</si>
  <si>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</si>
  <si>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</si>
  <si>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</si>
  <si>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</si>
  <si>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</si>
  <si>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</si>
  <si>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</si>
  <si>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</si>
  <si>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</si>
  <si>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</si>
  <si>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</si>
  <si>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</si>
  <si>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</si>
  <si>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</si>
  <si>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</si>
  <si>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</si>
  <si>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</si>
  <si>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</si>
  <si>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</si>
  <si>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</si>
  <si>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</si>
  <si>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</si>
  <si>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</si>
  <si>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</si>
  <si>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</si>
  <si>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</si>
  <si>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</si>
  <si>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</si>
  <si>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</si>
  <si>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</si>
  <si>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</si>
  <si>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</si>
  <si>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</si>
  <si>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</si>
  <si>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</si>
  <si>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</si>
  <si>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</si>
  <si>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</si>
  <si>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</si>
  <si>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</si>
  <si>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</si>
  <si>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</si>
  <si>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</si>
  <si>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</si>
  <si>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</si>
  <si>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</si>
  <si>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</si>
  <si>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</si>
  <si>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</si>
  <si>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</si>
  <si>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</si>
  <si>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</si>
  <si>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</si>
  <si>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</si>
  <si>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</si>
  <si>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</si>
  <si>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</si>
  <si>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</si>
  <si>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</si>
  <si>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</si>
  <si>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</si>
  <si>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</si>
  <si>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</si>
  <si>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</si>
  <si>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</si>
  <si>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</si>
  <si>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</si>
  <si>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</si>
  <si>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</si>
  <si>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</si>
  <si>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</si>
  <si>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</si>
  <si>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</si>
  <si>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</si>
  <si>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</si>
  <si>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</si>
  <si>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</si>
  <si>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</si>
  <si>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</si>
  <si>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</si>
  <si>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</si>
  <si>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</si>
  <si>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</si>
  <si>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</si>
  <si>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</si>
  <si>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</si>
  <si>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</si>
  <si>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</si>
  <si>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</si>
  <si>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</si>
  <si>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</si>
  <si>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</si>
  <si>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</si>
  <si>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</si>
  <si>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</si>
  <si>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</si>
  <si>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</si>
  <si>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</si>
  <si>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</si>
  <si>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</si>
  <si>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</si>
  <si>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</si>
  <si>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</si>
  <si>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</si>
  <si>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</si>
  <si>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</si>
  <si>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</si>
  <si>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</si>
  <si>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</si>
  <si>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</si>
  <si>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</si>
  <si>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</si>
  <si>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</si>
  <si>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</si>
  <si>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</si>
  <si>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</si>
  <si>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</si>
  <si>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</si>
  <si>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</si>
  <si>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</si>
  <si>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</si>
  <si>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</si>
  <si>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</si>
  <si>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</si>
  <si>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</si>
  <si>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</si>
  <si>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</si>
  <si>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</si>
  <si>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</si>
  <si>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</si>
  <si>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</si>
  <si>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</si>
  <si>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</si>
  <si>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</si>
  <si>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</si>
  <si>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</si>
  <si>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</si>
  <si>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</si>
  <si>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</si>
  <si>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</si>
  <si>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</si>
  <si>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</si>
  <si>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</si>
  <si>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</si>
  <si>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</si>
  <si>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</si>
  <si>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</si>
  <si>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</si>
  <si>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</si>
  <si>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</si>
  <si>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</si>
  <si>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</si>
  <si>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</si>
  <si>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</si>
  <si>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</si>
  <si>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</si>
  <si>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</si>
  <si>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</si>
  <si>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</si>
  <si>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</si>
  <si>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</si>
  <si>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</si>
  <si>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</si>
  <si>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</si>
  <si>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</si>
  <si>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</si>
  <si>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</si>
  <si>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</si>
  <si>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</si>
  <si>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</si>
  <si>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</si>
  <si>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</si>
  <si>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</si>
  <si>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</si>
  <si>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</si>
  <si>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</si>
  <si>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</si>
  <si>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</si>
  <si>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</si>
  <si>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</si>
  <si>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</si>
  <si>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</si>
  <si>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</si>
  <si>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</si>
  <si>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</si>
  <si>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</si>
  <si>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</si>
  <si>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</si>
  <si>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</si>
  <si>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</si>
  <si>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</si>
  <si>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</si>
  <si>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</si>
  <si>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</si>
  <si>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</si>
  <si>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</si>
  <si>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</si>
  <si>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</si>
  <si>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</si>
  <si>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</si>
  <si>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</si>
  <si>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</si>
  <si>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</si>
  <si>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</si>
  <si>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</si>
  <si>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</si>
  <si>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</si>
  <si>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</si>
  <si>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</si>
  <si>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</si>
  <si>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</si>
  <si>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</si>
  <si>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</si>
  <si>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</si>
  <si>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</si>
  <si>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</si>
  <si>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</si>
  <si>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</si>
  <si>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</si>
  <si>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</si>
  <si>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</si>
  <si>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</si>
  <si>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</si>
  <si>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</si>
  <si>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</si>
  <si>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</si>
  <si>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</si>
  <si>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</si>
  <si>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</si>
  <si>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</si>
  <si>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</si>
  <si>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</si>
  <si>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</si>
  <si>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</si>
  <si>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</si>
  <si>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</si>
  <si>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</si>
  <si>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</si>
  <si>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</si>
  <si>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</si>
  <si>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</si>
  <si>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</si>
  <si>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</si>
  <si>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</si>
  <si>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</si>
  <si>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</si>
  <si>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</si>
  <si>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</si>
  <si>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</si>
  <si>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</si>
  <si>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</si>
  <si>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</si>
  <si>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</si>
  <si>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</si>
  <si>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</si>
  <si>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</si>
  <si>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</si>
  <si>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</si>
  <si>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</si>
  <si>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</si>
  <si>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</si>
  <si>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</si>
  <si>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</si>
  <si>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</si>
  <si>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</si>
  <si>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</si>
  <si>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</si>
  <si>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</si>
  <si>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</si>
  <si>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</si>
  <si>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</si>
  <si>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</si>
  <si>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</si>
  <si>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</si>
  <si>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</si>
  <si>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</si>
  <si>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</si>
  <si>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</si>
  <si>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</si>
  <si>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</si>
  <si>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</si>
  <si>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</si>
  <si>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</si>
  <si>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</si>
  <si>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</si>
  <si>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</si>
  <si>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</si>
  <si>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</si>
  <si>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</si>
  <si>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</si>
  <si>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</si>
  <si>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</si>
  <si>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</si>
  <si>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</si>
  <si>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</si>
  <si>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</si>
  <si>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</si>
  <si>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</si>
  <si>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</si>
  <si>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</si>
  <si>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</si>
  <si>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</si>
  <si>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</si>
  <si>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</si>
  <si>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</si>
  <si>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</si>
  <si>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</si>
  <si>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</si>
  <si>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</si>
  <si>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</si>
  <si>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</si>
  <si>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</si>
  <si>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</si>
  <si>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</si>
  <si>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</si>
  <si>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</si>
  <si>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</si>
  <si>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</si>
  <si>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</si>
  <si>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</si>
  <si>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</si>
  <si>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</si>
  <si>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</si>
  <si>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</si>
  <si>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</si>
  <si>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</si>
  <si>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</si>
  <si>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</si>
  <si>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</si>
  <si>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</si>
  <si>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</si>
  <si>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</si>
  <si>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</si>
  <si>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</si>
  <si>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</si>
  <si>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</si>
  <si>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</si>
  <si>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</si>
  <si>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</si>
  <si>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</si>
  <si>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</si>
  <si>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</si>
  <si>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</si>
  <si>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</si>
  <si>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</si>
  <si>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</si>
  <si>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</si>
  <si>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</si>
  <si>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</si>
  <si>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</si>
  <si>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</si>
  <si>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</si>
  <si>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</si>
  <si>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</si>
  <si>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</si>
  <si>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</si>
  <si>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</si>
  <si>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</si>
  <si>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</si>
  <si>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</si>
  <si>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</si>
  <si>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</si>
  <si>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</si>
  <si>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</si>
  <si>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</si>
  <si>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</si>
  <si>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</si>
  <si>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</si>
  <si>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</si>
  <si>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</si>
  <si>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</si>
  <si>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</si>
  <si>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</si>
  <si>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</si>
  <si>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</si>
  <si>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</si>
  <si>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</si>
  <si>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</si>
  <si>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</si>
  <si>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</si>
  <si>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</si>
  <si>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</si>
  <si>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</si>
  <si>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</si>
  <si>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</si>
  <si>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</si>
  <si>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</si>
  <si>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</si>
  <si>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</si>
  <si>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</si>
  <si>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</si>
  <si>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</si>
  <si>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</si>
  <si>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</si>
  <si>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</si>
  <si>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</si>
  <si>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</si>
  <si>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</si>
  <si>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</si>
  <si>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</si>
  <si>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</si>
  <si>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</si>
  <si>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</si>
  <si>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</si>
  <si>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</si>
  <si>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</si>
  <si>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</si>
  <si>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</si>
  <si>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</si>
  <si>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</si>
  <si>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</si>
  <si>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</si>
  <si>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</si>
  <si>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</si>
  <si>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</si>
  <si>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</si>
  <si>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</si>
  <si>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</si>
  <si>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</si>
  <si>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</si>
  <si>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</si>
  <si>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</si>
  <si>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</si>
  <si>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</si>
  <si>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</si>
  <si>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</si>
  <si>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</si>
  <si>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</si>
  <si>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</si>
  <si>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</si>
  <si>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</si>
  <si>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</si>
  <si>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</si>
  <si>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</si>
  <si>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</si>
  <si>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</si>
  <si>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</si>
  <si>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</si>
  <si>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</si>
  <si>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</si>
  <si>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</si>
  <si>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</si>
  <si>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</si>
  <si>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</si>
  <si>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</si>
  <si>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</si>
  <si>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</si>
  <si>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</si>
  <si>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</si>
  <si>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</si>
  <si>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</si>
  <si>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</si>
  <si>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</si>
  <si>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</si>
  <si>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</si>
  <si>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</si>
  <si>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</si>
  <si>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</si>
  <si>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</si>
  <si>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</si>
  <si>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</si>
  <si>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</si>
  <si>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</si>
  <si>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</si>
  <si>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</si>
  <si>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</si>
  <si>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</si>
  <si>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</si>
  <si>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</si>
  <si>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</si>
  <si>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</si>
  <si>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</si>
  <si>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</si>
  <si>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</si>
  <si>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</si>
  <si>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</si>
  <si>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</si>
  <si>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</si>
  <si>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</si>
  <si>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</si>
  <si>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</si>
  <si>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</si>
  <si>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</si>
  <si>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</si>
  <si>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</si>
  <si>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</si>
  <si>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</si>
  <si>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</si>
  <si>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</si>
  <si>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</si>
  <si>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</si>
  <si>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</si>
  <si>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</si>
  <si>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</si>
  <si>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</si>
  <si>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</si>
  <si>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</si>
  <si>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</si>
  <si>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</si>
  <si>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</si>
  <si>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</si>
  <si>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</si>
  <si>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</si>
  <si>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</si>
  <si>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</si>
  <si>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</si>
  <si>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</si>
  <si>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</si>
  <si>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</si>
  <si>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</si>
  <si>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</si>
  <si>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</si>
  <si>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</si>
  <si>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</si>
  <si>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</si>
  <si>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</si>
  <si>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</si>
  <si>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</si>
  <si>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</si>
  <si>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</si>
  <si>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</si>
  <si>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</si>
  <si>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</si>
  <si>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</si>
  <si>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</si>
  <si>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</si>
  <si>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</si>
  <si>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</si>
  <si>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</si>
  <si>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</si>
  <si>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</si>
  <si>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</si>
  <si>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</si>
  <si>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</si>
  <si>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</si>
  <si>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</si>
  <si>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</si>
  <si>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</si>
  <si>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</si>
  <si>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</si>
  <si>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</si>
  <si>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</si>
  <si>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</si>
  <si>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</si>
  <si>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</si>
  <si>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</si>
  <si>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</si>
  <si>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</si>
  <si>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</si>
  <si>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</si>
  <si>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</si>
  <si>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</si>
  <si>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</si>
  <si>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</si>
  <si>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</si>
  <si>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</si>
  <si>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</si>
  <si>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</si>
  <si>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</si>
  <si>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</si>
  <si>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</si>
  <si>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</si>
  <si>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</si>
  <si>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</si>
  <si>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</si>
  <si>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</si>
  <si>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</si>
  <si>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</si>
  <si>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</si>
  <si>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</si>
  <si>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</si>
  <si>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</si>
  <si>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</si>
  <si>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</si>
  <si>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</si>
  <si>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</si>
  <si>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</si>
  <si>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</si>
  <si>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</si>
  <si>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</si>
  <si>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</si>
  <si>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</si>
  <si>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</si>
  <si>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</si>
  <si>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</si>
  <si>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</si>
  <si>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</si>
  <si>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</si>
  <si>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</si>
  <si>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</si>
  <si>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</si>
  <si>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</si>
  <si>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</si>
  <si>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</si>
  <si>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</si>
  <si>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</si>
  <si>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</si>
  <si>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</si>
  <si>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</si>
  <si>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</si>
  <si>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</si>
  <si>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</si>
  <si>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</si>
  <si>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</si>
  <si>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</si>
  <si>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</si>
  <si>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</si>
  <si>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</si>
  <si>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</si>
  <si>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</si>
  <si>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</si>
  <si>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</si>
  <si>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</si>
  <si>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</si>
  <si>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</si>
  <si>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</si>
  <si>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</si>
  <si>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</si>
  <si>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</si>
  <si>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</si>
  <si>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</si>
  <si>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</si>
  <si>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</si>
  <si>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</si>
  <si>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</si>
  <si>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</si>
  <si>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</si>
  <si>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</si>
  <si>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</si>
  <si>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</si>
  <si>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</si>
  <si>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</si>
  <si>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</si>
  <si>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</si>
  <si>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</si>
  <si>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</si>
  <si>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</si>
  <si>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</si>
  <si>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</si>
  <si>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</si>
  <si>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</si>
  <si>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</si>
  <si>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</si>
  <si>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</si>
  <si>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</si>
  <si>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</si>
  <si>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</si>
  <si>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</si>
  <si>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</si>
  <si>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</si>
  <si>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</si>
  <si>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</si>
  <si>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</si>
  <si>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</si>
  <si>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</si>
  <si>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</si>
  <si>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</si>
  <si>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</si>
  <si>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</si>
  <si>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</si>
  <si>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</si>
  <si>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</si>
  <si>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</si>
  <si>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</si>
  <si>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</si>
  <si>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</si>
  <si>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</si>
  <si>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</si>
  <si>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</si>
  <si>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</si>
  <si>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</si>
  <si>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</si>
  <si>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</si>
  <si>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</si>
  <si>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</si>
  <si>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</si>
  <si>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</si>
  <si>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</si>
  <si>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</si>
  <si>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</si>
  <si>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</si>
  <si>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</si>
  <si>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</si>
  <si>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</si>
  <si>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</si>
  <si>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</si>
  <si>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</si>
  <si>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</si>
  <si>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</si>
  <si>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</si>
  <si>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</si>
  <si>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</si>
  <si>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</si>
  <si>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</si>
  <si>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</si>
  <si>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</si>
  <si>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</si>
  <si>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</si>
  <si>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</si>
  <si>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</si>
  <si>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</si>
  <si>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</si>
  <si>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</si>
  <si>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</si>
  <si>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</si>
  <si>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</si>
  <si>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</si>
  <si>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</si>
  <si>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</si>
  <si>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</si>
  <si>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</si>
  <si>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</si>
  <si>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</si>
  <si>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</si>
  <si>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</si>
  <si>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</si>
  <si>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</si>
  <si>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</si>
  <si>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</si>
  <si>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</si>
  <si>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</si>
  <si>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</si>
  <si>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</si>
  <si>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</si>
  <si>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</si>
  <si>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</si>
  <si>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</si>
  <si>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</si>
  <si>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</si>
  <si>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</si>
  <si>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</si>
  <si>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</si>
  <si>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</si>
  <si>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</si>
  <si>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</si>
  <si>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</si>
  <si>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</si>
  <si>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</si>
  <si>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</si>
  <si>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</si>
  <si>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</si>
  <si>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</si>
  <si>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</si>
  <si>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</si>
  <si>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</si>
  <si>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</si>
  <si>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</si>
  <si>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</si>
  <si>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</si>
  <si>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</si>
  <si>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</si>
  <si>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</si>
  <si>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</si>
  <si>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</si>
  <si>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</si>
  <si>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</si>
  <si>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</si>
  <si>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</si>
  <si>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</si>
  <si>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</si>
  <si>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</si>
  <si>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</si>
  <si>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</si>
  <si>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</si>
  <si>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</si>
  <si>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</si>
  <si>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</si>
  <si>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</si>
  <si>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</si>
  <si>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</si>
  <si>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</si>
  <si>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</si>
  <si>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</si>
  <si>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</si>
  <si>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</si>
  <si>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</si>
  <si>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</si>
  <si>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</si>
  <si>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</si>
  <si>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</si>
  <si>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</si>
  <si>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</si>
  <si>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</si>
  <si>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</si>
  <si>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</si>
  <si>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</si>
  <si>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</si>
  <si>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</si>
  <si>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</si>
  <si>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</si>
  <si>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</si>
  <si>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</si>
  <si>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</si>
  <si>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</si>
  <si>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</si>
  <si>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</si>
  <si>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</si>
  <si>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</si>
  <si>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</si>
  <si>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</si>
  <si>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</si>
  <si>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</si>
  <si>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</si>
  <si>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</si>
  <si>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</si>
  <si>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</si>
  <si>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</si>
  <si>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</si>
  <si>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</si>
  <si>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</si>
  <si>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</si>
  <si>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</si>
  <si>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</si>
  <si>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</si>
  <si>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</si>
  <si>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</si>
  <si>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</si>
  <si>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</si>
  <si>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</si>
  <si>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</si>
  <si>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</si>
  <si>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</si>
  <si>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</si>
  <si>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</si>
  <si>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</si>
  <si>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</si>
  <si>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</si>
  <si>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</si>
  <si>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</si>
  <si>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</si>
  <si>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</si>
  <si>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</si>
  <si>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</si>
  <si>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</si>
  <si>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</si>
  <si>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</si>
  <si>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</si>
  <si>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</si>
  <si>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</si>
  <si>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</si>
  <si>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</si>
  <si>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</si>
  <si>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</si>
  <si>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</si>
  <si>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</si>
  <si>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</si>
  <si>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</si>
  <si>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</si>
  <si>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</si>
  <si>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</si>
  <si>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</si>
  <si>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</si>
  <si>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</si>
  <si>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</si>
  <si>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</si>
  <si>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</si>
  <si>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</si>
  <si>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</si>
  <si>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</si>
  <si>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</si>
  <si>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</si>
  <si>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</si>
  <si>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</si>
  <si>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</si>
  <si>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</si>
  <si>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</si>
  <si>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</si>
  <si>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</si>
  <si>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</si>
  <si>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</si>
  <si>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</si>
  <si>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</si>
  <si>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</si>
  <si>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</si>
  <si>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</si>
  <si>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</si>
  <si>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</si>
  <si>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</si>
  <si>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</si>
  <si>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</si>
  <si>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</si>
  <si>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</si>
  <si>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</si>
  <si>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</si>
  <si>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</si>
  <si>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</si>
  <si>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</si>
  <si>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</si>
  <si>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</si>
  <si>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</si>
  <si>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</si>
  <si>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</si>
  <si>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</si>
  <si>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</si>
  <si>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</si>
  <si>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</si>
  <si>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</si>
  <si>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</si>
  <si>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</si>
  <si>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</si>
  <si>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</si>
  <si>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</si>
  <si>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</si>
  <si>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</si>
  <si>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</si>
  <si>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</si>
  <si>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</si>
  <si>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</si>
  <si>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</si>
  <si>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</si>
  <si>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</si>
  <si>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</si>
  <si>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</si>
  <si>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</si>
  <si>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</si>
  <si>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</si>
  <si>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</si>
  <si>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</si>
  <si>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</si>
  <si>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</si>
  <si>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</si>
  <si>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</si>
  <si>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</si>
  <si>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</si>
  <si>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</si>
  <si>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</si>
  <si>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</si>
  <si>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</si>
  <si>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</si>
  <si>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</si>
  <si>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</si>
  <si>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</si>
  <si>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</si>
  <si>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</si>
  <si>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</si>
  <si>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</si>
  <si>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</si>
  <si>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</si>
  <si>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</si>
  <si>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</si>
  <si>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</si>
  <si>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</si>
  <si>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</si>
  <si>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</si>
  <si>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</si>
  <si>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</si>
  <si>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</si>
  <si>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</si>
  <si>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</si>
  <si>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</si>
  <si>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</si>
  <si>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</si>
  <si>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</si>
  <si>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</si>
  <si>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</si>
  <si>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</si>
  <si>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</si>
  <si>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</si>
  <si>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</si>
  <si>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</si>
  <si>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</si>
  <si>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</si>
  <si>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</si>
  <si>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</si>
  <si>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</si>
  <si>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</si>
  <si>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</si>
  <si>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</si>
  <si>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</si>
  <si>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</si>
  <si>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</si>
  <si>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</si>
  <si>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</si>
  <si>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</si>
  <si>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</si>
  <si>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</si>
  <si>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</si>
  <si>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</si>
  <si>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</si>
  <si>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</si>
  <si>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</si>
  <si>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</si>
  <si>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</si>
  <si>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</si>
  <si>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</si>
  <si>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</si>
  <si>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</si>
  <si>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</si>
  <si>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</si>
  <si>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</si>
  <si>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</si>
  <si>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</si>
  <si>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</si>
  <si>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</si>
  <si>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</si>
  <si>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</si>
  <si>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</si>
  <si>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</si>
  <si>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</si>
  <si>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</si>
  <si>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</si>
  <si>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</si>
  <si>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</si>
  <si>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</si>
  <si>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</si>
  <si>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</si>
  <si>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</si>
  <si>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</si>
  <si>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</si>
  <si>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</si>
  <si>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</si>
  <si>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</si>
  <si>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</si>
  <si>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</si>
  <si>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</si>
  <si>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</si>
  <si>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</si>
  <si>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</si>
  <si>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</si>
  <si>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</si>
  <si>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</si>
  <si>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</si>
  <si>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</si>
  <si>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</si>
  <si>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</si>
  <si>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</si>
  <si>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</si>
  <si>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</si>
  <si>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</si>
  <si>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</si>
  <si>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</si>
  <si>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</si>
  <si>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</si>
  <si>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</si>
  <si>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</si>
  <si>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</si>
  <si>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</si>
  <si>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</si>
  <si>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</si>
  <si>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</si>
  <si>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</si>
  <si>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</si>
  <si>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</si>
  <si>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</si>
  <si>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</si>
  <si>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</si>
  <si>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</si>
  <si>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</si>
  <si>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</si>
  <si>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</si>
  <si>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</si>
  <si>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</si>
  <si>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</si>
  <si>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</si>
  <si>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</si>
  <si>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</si>
  <si>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</si>
  <si>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</si>
  <si>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</si>
  <si>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</si>
  <si>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</si>
  <si>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</si>
  <si>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</si>
  <si>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</si>
  <si>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</si>
  <si>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</si>
  <si>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</si>
  <si>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</si>
  <si>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</si>
  <si>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</si>
  <si>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</si>
  <si>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</si>
  <si>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</si>
  <si>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</si>
  <si>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</si>
  <si>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</si>
  <si>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</si>
  <si>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</si>
  <si>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</si>
  <si>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</si>
  <si>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</si>
  <si>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</si>
  <si>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</si>
  <si>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</si>
  <si>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</si>
  <si>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</si>
  <si>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</si>
  <si>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</si>
  <si>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</si>
  <si>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</si>
  <si>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</si>
  <si>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</si>
  <si>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</si>
  <si>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</si>
  <si>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</si>
  <si>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</si>
  <si>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</si>
  <si>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</si>
  <si>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</si>
  <si>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</si>
  <si>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</si>
  <si>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</si>
  <si>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</si>
  <si>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</si>
  <si>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</si>
  <si>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</si>
  <si>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</si>
  <si>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</si>
  <si>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</si>
  <si>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</si>
  <si>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</si>
  <si>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</si>
  <si>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</si>
  <si>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</si>
  <si>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</si>
  <si>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</si>
  <si>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</si>
  <si>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</si>
  <si>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</si>
  <si>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</si>
  <si>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</si>
  <si>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</si>
  <si>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</si>
  <si>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</si>
  <si>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</si>
  <si>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</si>
  <si>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</si>
  <si>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</si>
  <si>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</si>
  <si>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</si>
  <si>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</si>
  <si>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</si>
  <si>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</si>
  <si>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</si>
  <si>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</si>
  <si>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</si>
  <si>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</si>
  <si>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</si>
  <si>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</si>
  <si>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</si>
  <si>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</si>
  <si>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</si>
  <si>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</si>
  <si>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</si>
  <si>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</si>
  <si>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</si>
  <si>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</si>
  <si>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</si>
  <si>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</si>
  <si>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</si>
  <si>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</si>
  <si>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</si>
  <si>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</si>
  <si>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</si>
  <si>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</si>
  <si>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</si>
  <si>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</si>
  <si>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</si>
  <si>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</si>
  <si>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</si>
  <si>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</si>
  <si>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</si>
  <si>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</si>
  <si>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</si>
  <si>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</si>
  <si>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</si>
  <si>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</si>
  <si>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</si>
  <si>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</si>
  <si>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</si>
  <si>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</si>
  <si>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</si>
  <si>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</si>
  <si>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</si>
  <si>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</si>
  <si>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</si>
  <si>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</si>
  <si>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</si>
  <si>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</si>
  <si>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</si>
  <si>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</si>
  <si>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</si>
  <si>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</si>
  <si>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</si>
  <si>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</si>
  <si>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</si>
  <si>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</si>
  <si>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</si>
  <si>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</si>
  <si>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</si>
  <si>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</si>
  <si>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</si>
  <si>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</si>
  <si>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</si>
  <si>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</si>
  <si>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</si>
  <si>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</si>
  <si>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</si>
  <si>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</si>
  <si>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</si>
  <si>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</si>
  <si>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</si>
  <si>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</si>
  <si>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</si>
  <si>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</si>
  <si>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</si>
  <si>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</si>
  <si>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</si>
  <si>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</si>
  <si>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</si>
  <si>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</si>
  <si>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</si>
  <si>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</si>
  <si>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</si>
  <si>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</si>
  <si>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</si>
  <si>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</si>
  <si>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</si>
  <si>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</si>
  <si>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</si>
  <si>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</si>
  <si>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</si>
  <si>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</si>
  <si>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</si>
  <si>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</si>
  <si>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</si>
  <si>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</si>
  <si>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</si>
  <si>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</si>
  <si>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</si>
  <si>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</si>
  <si>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</si>
  <si>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</si>
  <si>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</si>
  <si>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</si>
  <si>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</si>
  <si>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</si>
  <si>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</si>
  <si>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</si>
  <si>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</si>
  <si>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</si>
  <si>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</si>
  <si>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</si>
  <si>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</si>
  <si>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</si>
  <si>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</si>
  <si>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</si>
  <si>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</si>
  <si>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</si>
  <si>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</si>
  <si>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</si>
  <si>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</si>
  <si>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</si>
  <si>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</si>
  <si>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</si>
  <si>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</si>
  <si>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</si>
  <si>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</si>
  <si>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</si>
  <si>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</si>
  <si>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</si>
  <si>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</si>
  <si>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</si>
  <si>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</si>
  <si>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</si>
  <si>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</si>
  <si>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</si>
  <si>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</si>
  <si>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</si>
  <si>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</si>
  <si>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</si>
  <si>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</si>
  <si>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</si>
  <si>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</si>
  <si>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</si>
  <si>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</si>
  <si>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</si>
  <si>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</si>
  <si>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</si>
  <si>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</si>
  <si>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</si>
  <si>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</si>
  <si>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</si>
  <si>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</si>
  <si>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</si>
  <si>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</si>
  <si>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</si>
  <si>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</si>
  <si>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</si>
  <si>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</si>
  <si>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</si>
  <si>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</si>
  <si>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</si>
  <si>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</si>
  <si>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</si>
  <si>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</si>
  <si>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</si>
  <si>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</si>
  <si>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</si>
  <si>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</si>
  <si>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</si>
  <si>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</si>
  <si>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</si>
  <si>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</si>
  <si>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</si>
  <si>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</si>
  <si>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</si>
  <si>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</si>
  <si>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</si>
  <si>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</si>
  <si>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</si>
  <si>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</si>
  <si>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</si>
  <si>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</si>
  <si>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</si>
  <si>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</si>
  <si>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</si>
  <si>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</si>
  <si>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</si>
  <si>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</si>
  <si>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</si>
  <si>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</si>
  <si>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</si>
  <si>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</si>
  <si>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</si>
  <si>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</si>
  <si>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</si>
  <si>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</si>
  <si>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</si>
  <si>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</si>
  <si>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</si>
  <si>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</si>
  <si>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</si>
  <si>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</si>
  <si>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</si>
  <si>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</si>
  <si>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</si>
  <si>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</si>
  <si>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</si>
  <si>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</si>
  <si>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</si>
  <si>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</si>
  <si>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</si>
  <si>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</si>
  <si>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</si>
  <si>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</si>
  <si>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</si>
  <si>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</si>
  <si>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</si>
  <si>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</si>
  <si>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</si>
  <si>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</si>
  <si>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</si>
  <si>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</si>
  <si>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</si>
  <si>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</si>
  <si>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</si>
  <si>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</si>
  <si>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</si>
  <si>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</si>
  <si>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</si>
  <si>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</si>
  <si>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</si>
  <si>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</si>
  <si>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</si>
  <si>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</si>
  <si>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</si>
  <si>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</si>
  <si>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</si>
  <si>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</si>
  <si>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</si>
  <si>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</si>
  <si>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</si>
  <si>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</si>
  <si>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</si>
  <si>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</si>
  <si>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</si>
  <si>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</si>
  <si>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</si>
  <si>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</si>
  <si>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</si>
  <si>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</si>
  <si>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</si>
  <si>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</si>
  <si>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</si>
  <si>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</si>
  <si>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</si>
  <si>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</si>
  <si>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</si>
  <si>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</si>
  <si>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</si>
  <si>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</si>
  <si>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</si>
  <si>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</si>
  <si>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</si>
  <si>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</si>
  <si>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</si>
  <si>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</si>
  <si>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</si>
  <si>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</si>
  <si>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</si>
  <si>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</si>
  <si>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</si>
  <si>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</si>
  <si>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</si>
  <si>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</si>
  <si>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</si>
  <si>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</si>
  <si>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</si>
  <si>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</si>
  <si>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</si>
  <si>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</si>
  <si>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</si>
  <si>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</si>
  <si>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</si>
  <si>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</si>
  <si>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</si>
  <si>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</si>
  <si>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</si>
  <si>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</si>
  <si>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</si>
  <si>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</si>
  <si>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</si>
  <si>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</si>
  <si>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</si>
  <si>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</si>
  <si>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</si>
  <si>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</si>
  <si>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</si>
  <si>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</si>
  <si>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</si>
  <si>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</si>
  <si>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</si>
  <si>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</si>
  <si>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</si>
  <si>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</si>
  <si>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</si>
  <si>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</si>
  <si>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</si>
  <si>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</si>
  <si>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</si>
  <si>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</si>
  <si>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</si>
  <si>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</si>
  <si>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</si>
  <si>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</si>
  <si>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</si>
  <si>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</si>
  <si>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</si>
  <si>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</si>
  <si>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</si>
  <si>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</si>
  <si>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</si>
  <si>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</si>
  <si>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</si>
  <si>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</si>
  <si>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</si>
  <si>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</si>
  <si>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</si>
  <si>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</si>
  <si>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</si>
  <si>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</si>
  <si>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</si>
  <si>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</si>
  <si>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</si>
  <si>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</si>
  <si>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</si>
  <si>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</si>
  <si>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</si>
  <si>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</si>
  <si>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</si>
  <si>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</si>
  <si>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</si>
  <si>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</si>
  <si>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</si>
  <si>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</si>
  <si>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</si>
  <si>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</si>
  <si>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</si>
  <si>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</si>
  <si>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</si>
  <si>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</si>
  <si>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</si>
  <si>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</si>
  <si>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</si>
  <si>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</si>
  <si>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</si>
  <si>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</si>
  <si>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</si>
  <si>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</si>
  <si>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</si>
  <si>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</si>
  <si>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</si>
  <si>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</si>
  <si>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</si>
  <si>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</si>
  <si>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</si>
  <si>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</si>
  <si>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</si>
  <si>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</si>
  <si>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</si>
  <si>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</si>
  <si>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</si>
  <si>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</si>
  <si>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</si>
  <si>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</si>
  <si>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</si>
  <si>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</si>
  <si>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</si>
  <si>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</si>
  <si>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</si>
  <si>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</si>
  <si>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</si>
  <si>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</si>
  <si>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</si>
  <si>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</si>
  <si>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</si>
  <si>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</si>
  <si>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</si>
  <si>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</si>
  <si>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</si>
  <si>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</si>
  <si>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</si>
  <si>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</si>
  <si>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</si>
  <si>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</si>
  <si>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</si>
  <si>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</si>
  <si>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</si>
  <si>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</si>
  <si>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</si>
  <si>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</si>
  <si>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</si>
  <si>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</si>
  <si>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</si>
  <si>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</si>
  <si>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</si>
  <si>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</si>
  <si>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</si>
  <si>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</si>
  <si>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</si>
  <si>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</si>
  <si>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</si>
  <si>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</si>
  <si>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</si>
  <si>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</si>
  <si>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</si>
  <si>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</si>
  <si>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</si>
  <si>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</si>
  <si>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</si>
  <si>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</si>
  <si>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</si>
  <si>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</si>
  <si>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</si>
  <si>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</si>
  <si>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</si>
  <si>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</si>
  <si>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</si>
  <si>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</si>
  <si>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</si>
  <si>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</si>
  <si>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</si>
  <si>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</si>
  <si>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</si>
  <si>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</si>
  <si>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</si>
  <si>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</si>
  <si>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</si>
  <si>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</si>
  <si>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</si>
  <si>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</si>
  <si>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</si>
  <si>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</si>
  <si>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</si>
  <si>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</si>
  <si>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</si>
  <si>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</si>
  <si>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</si>
  <si>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</si>
  <si>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</si>
  <si>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</si>
  <si>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</si>
  <si>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</si>
  <si>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</si>
  <si>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</si>
  <si>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</si>
  <si>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</si>
  <si>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</si>
  <si>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</si>
  <si>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</si>
  <si>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</si>
  <si>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</si>
  <si>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</si>
  <si>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</si>
  <si>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</si>
  <si>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</si>
  <si>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</si>
  <si>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</si>
  <si>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</si>
  <si>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</si>
  <si>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</si>
  <si>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</si>
  <si>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</si>
  <si>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</si>
  <si>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</si>
  <si>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</si>
  <si>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</si>
  <si>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</si>
  <si>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</si>
  <si>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</si>
  <si>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</si>
  <si>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</si>
  <si>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</si>
  <si>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</si>
  <si>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</si>
  <si>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</si>
  <si>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</si>
  <si>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</si>
  <si>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</si>
  <si>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</si>
  <si>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</si>
  <si>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</si>
  <si>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</si>
  <si>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</si>
  <si>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</si>
  <si>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</si>
  <si>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</si>
  <si>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</si>
  <si>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</si>
  <si>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</si>
  <si>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</si>
  <si>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</si>
  <si>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</si>
  <si>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</si>
  <si>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</si>
  <si>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</si>
  <si>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</si>
  <si>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</si>
  <si>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</si>
  <si>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</si>
  <si>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</si>
  <si>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</si>
  <si>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</si>
  <si>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</si>
  <si>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</si>
  <si>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</si>
  <si>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</si>
  <si>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</si>
  <si>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</si>
  <si>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</si>
  <si>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</si>
  <si>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</si>
  <si>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</si>
  <si>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</si>
  <si>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</si>
  <si>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</si>
  <si>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</si>
  <si>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</si>
  <si>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</si>
  <si>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</si>
  <si>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</si>
  <si>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</si>
  <si>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</si>
  <si>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</si>
  <si>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</si>
  <si>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</si>
  <si>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</si>
  <si>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</si>
  <si>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</si>
  <si>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</si>
  <si>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</si>
  <si>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</si>
  <si>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</si>
  <si>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</si>
  <si>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</si>
  <si>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</si>
  <si>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</si>
  <si>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</si>
  <si>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</si>
  <si>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</si>
  <si>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</si>
  <si>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</si>
  <si>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</si>
  <si>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</si>
  <si>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</si>
  <si>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</si>
  <si>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</si>
  <si>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</si>
  <si>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</si>
  <si>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</si>
  <si>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</si>
  <si>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</si>
  <si>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</si>
  <si>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</si>
  <si>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</si>
  <si>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</si>
  <si>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</si>
  <si>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</si>
  <si>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</si>
  <si>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</si>
  <si>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</si>
  <si>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</si>
  <si>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</si>
  <si>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</si>
  <si>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</si>
  <si>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</si>
  <si>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</si>
  <si>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</si>
  <si>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</si>
  <si>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</si>
  <si>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</si>
  <si>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</si>
  <si>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</si>
  <si>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</si>
  <si>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</si>
  <si>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</si>
  <si>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</si>
  <si>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</si>
  <si>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</si>
  <si>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</si>
  <si>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</si>
  <si>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</si>
  <si>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</si>
  <si>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</si>
  <si>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</si>
  <si>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</si>
  <si>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</si>
  <si>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</si>
  <si>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</si>
  <si>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</si>
  <si>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</si>
  <si>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</si>
  <si>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</si>
  <si>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</si>
  <si>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</si>
  <si>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</si>
  <si>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</si>
  <si>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</si>
  <si>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</si>
  <si>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</si>
  <si>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</si>
  <si>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</si>
  <si>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</si>
  <si>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</si>
  <si>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</si>
  <si>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</si>
  <si>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</si>
  <si>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</si>
  <si>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</si>
  <si>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</si>
  <si>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</si>
  <si>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</si>
  <si>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</si>
  <si>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</si>
  <si>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</si>
  <si>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</si>
  <si>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</si>
  <si>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</si>
  <si>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</si>
  <si>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</si>
  <si>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</si>
  <si>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</si>
  <si>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</si>
  <si>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</si>
  <si>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</si>
  <si>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</si>
  <si>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</si>
  <si>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</si>
  <si>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</si>
  <si>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</si>
  <si>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</si>
  <si>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</si>
  <si>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</si>
  <si>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</si>
  <si>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</si>
  <si>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</si>
  <si>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</si>
  <si>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</si>
  <si>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</si>
  <si>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</si>
  <si>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</si>
  <si>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</si>
  <si>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</si>
  <si>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</si>
  <si>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</si>
  <si>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</si>
  <si>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</si>
  <si>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</si>
  <si>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</si>
  <si>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</si>
  <si>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</si>
  <si>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</si>
  <si>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</si>
  <si>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</si>
  <si>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</si>
  <si>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</si>
  <si>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</si>
  <si>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</si>
  <si>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</si>
  <si>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</si>
  <si>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</si>
  <si>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</si>
  <si>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</si>
  <si>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</si>
  <si>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</si>
  <si>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</si>
  <si>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</si>
  <si>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</si>
  <si>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</si>
  <si>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</si>
  <si>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</si>
  <si>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</si>
  <si>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</si>
  <si>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</si>
  <si>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</si>
  <si>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</si>
  <si>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</si>
  <si>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</si>
  <si>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</si>
  <si>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</si>
  <si>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</si>
  <si>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</si>
  <si>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</si>
  <si>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</si>
  <si>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</si>
  <si>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</si>
  <si>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</si>
  <si>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</si>
  <si>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</si>
  <si>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</si>
  <si>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</si>
  <si>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</si>
  <si>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</si>
  <si>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</si>
  <si>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</si>
  <si>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</si>
  <si>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</si>
  <si>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</si>
  <si>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</si>
  <si>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</si>
  <si>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</si>
  <si>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</si>
  <si>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</si>
  <si>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</si>
  <si>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</si>
  <si>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</si>
  <si>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</si>
  <si>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</si>
  <si>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</si>
  <si>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</si>
  <si>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</si>
  <si>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</si>
  <si>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</si>
  <si>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</si>
  <si>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</si>
  <si>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</si>
  <si>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</si>
  <si>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</si>
  <si>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</si>
  <si>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</si>
  <si>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</si>
  <si>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</si>
  <si>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</si>
  <si>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</si>
  <si>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</si>
  <si>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</si>
  <si>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</si>
  <si>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</si>
  <si>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</si>
  <si>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</si>
  <si>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</si>
  <si>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</si>
  <si>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</si>
  <si>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</si>
  <si>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</si>
  <si>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</si>
  <si>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</si>
  <si>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</si>
  <si>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</si>
  <si>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</si>
  <si>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</si>
  <si>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</si>
  <si>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</si>
  <si>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</si>
  <si>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</si>
  <si>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</si>
  <si>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</si>
  <si>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</si>
  <si>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</si>
  <si>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</si>
  <si>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</si>
  <si>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</si>
  <si>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</si>
  <si>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</si>
  <si>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</si>
  <si>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</si>
  <si>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</si>
  <si>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</si>
  <si>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</si>
  <si>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</si>
  <si>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</si>
  <si>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</si>
  <si>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</si>
  <si>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</si>
  <si>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</si>
  <si>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</si>
  <si>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</si>
  <si>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</si>
  <si>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</si>
  <si>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</si>
  <si>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</si>
  <si>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</si>
  <si>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</si>
  <si>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</si>
  <si>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</si>
  <si>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</si>
  <si>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</si>
  <si>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</si>
  <si>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</si>
  <si>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</si>
  <si>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</si>
  <si>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</si>
  <si>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</si>
  <si>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</si>
  <si>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</si>
  <si>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</si>
  <si>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</si>
  <si>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</si>
  <si>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</si>
  <si>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</si>
  <si>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</si>
  <si>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</si>
  <si>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</si>
  <si>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</si>
  <si>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</si>
  <si>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</si>
  <si>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</si>
  <si>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</si>
  <si>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</si>
  <si>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</si>
  <si>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</si>
  <si>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</si>
  <si>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</si>
  <si>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</si>
  <si>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</si>
  <si>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</si>
  <si>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</si>
  <si>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</si>
  <si>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</si>
  <si>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</si>
  <si>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</si>
  <si>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</si>
  <si>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</si>
  <si>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</si>
  <si>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</si>
  <si>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</si>
  <si>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</si>
  <si>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</si>
  <si>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</si>
  <si>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</si>
  <si>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</si>
  <si>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</si>
  <si>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</si>
  <si>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</si>
  <si>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</si>
  <si>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</si>
  <si>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</si>
  <si>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</si>
  <si>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</si>
  <si>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</si>
  <si>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</si>
  <si>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</si>
  <si>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</si>
  <si>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</si>
  <si>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</si>
  <si>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</si>
  <si>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</si>
  <si>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</si>
  <si>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</si>
  <si>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</si>
  <si>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</si>
  <si>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</si>
  <si>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</si>
  <si>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</si>
  <si>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</si>
  <si>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</si>
  <si>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</si>
  <si>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</si>
  <si>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</si>
  <si>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</si>
  <si>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</si>
  <si>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</si>
  <si>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</si>
  <si>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</si>
  <si>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</si>
  <si>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</si>
  <si>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</si>
  <si>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</si>
  <si>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</si>
  <si>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</si>
  <si>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</si>
  <si>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</si>
  <si>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</si>
  <si>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</si>
  <si>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</si>
  <si>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</si>
  <si>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</si>
  <si>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</si>
  <si>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</si>
  <si>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</si>
  <si>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</si>
  <si>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</si>
  <si>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</si>
  <si>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</si>
  <si>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</si>
  <si>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</si>
  <si>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</si>
  <si>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</si>
  <si>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</si>
  <si>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</si>
  <si>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</si>
  <si>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</si>
  <si>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</si>
  <si>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</si>
  <si>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</si>
  <si>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</si>
  <si>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</si>
  <si>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</si>
  <si>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</si>
  <si>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</si>
  <si>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</si>
  <si>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</si>
  <si>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</si>
  <si>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</si>
  <si>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</si>
  <si>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</si>
  <si>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</si>
  <si>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</si>
  <si>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</si>
  <si>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</si>
  <si>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</si>
  <si>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</si>
  <si>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</si>
  <si>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</si>
  <si>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</si>
  <si>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</si>
  <si>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</si>
  <si>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</si>
  <si>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</si>
  <si>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</si>
  <si>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</si>
  <si>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</si>
  <si>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</si>
  <si>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</si>
  <si>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</si>
  <si>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</si>
  <si>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</si>
  <si>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</si>
  <si>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</si>
  <si>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</si>
  <si>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</si>
  <si>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</si>
  <si>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</si>
  <si>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</si>
  <si>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</si>
  <si>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</si>
  <si>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</si>
  <si>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</si>
  <si>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</si>
  <si>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</si>
  <si>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</si>
  <si>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</si>
  <si>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</si>
  <si>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</si>
  <si>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</si>
  <si>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</si>
  <si>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</si>
  <si>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</si>
  <si>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</si>
  <si>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</si>
  <si>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</si>
  <si>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</si>
  <si>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</si>
  <si>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</si>
  <si>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</si>
  <si>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</si>
  <si>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</si>
  <si>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</si>
  <si>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</si>
  <si>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</si>
  <si>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</si>
  <si>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</si>
  <si>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</si>
  <si>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</si>
  <si>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</si>
  <si>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</si>
  <si>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</si>
  <si>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</si>
  <si>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</si>
  <si>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</si>
  <si>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</si>
  <si>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</si>
  <si>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</si>
  <si>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</si>
  <si>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</si>
  <si>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</si>
  <si>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</si>
  <si>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</si>
  <si>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</si>
  <si>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</si>
  <si>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</si>
  <si>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</si>
  <si>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</si>
  <si>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</si>
  <si>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</si>
  <si>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</si>
  <si>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</si>
  <si>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</si>
  <si>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</si>
  <si>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</si>
  <si>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</si>
  <si>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</si>
  <si>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</si>
  <si>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</si>
  <si>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</si>
  <si>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</si>
  <si>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</si>
  <si>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</si>
  <si>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</si>
  <si>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</si>
  <si>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</si>
  <si>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</si>
  <si>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</si>
  <si>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</si>
  <si>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</si>
  <si>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</si>
  <si>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</si>
  <si>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</si>
  <si>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</si>
  <si>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</si>
  <si>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</si>
  <si>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</si>
  <si>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</si>
  <si>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</si>
  <si>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</si>
  <si>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</si>
  <si>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</si>
  <si>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</si>
  <si>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</si>
  <si>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</si>
  <si>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</si>
  <si>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</si>
  <si>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</si>
  <si>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</si>
  <si>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</si>
  <si>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</si>
  <si>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</si>
  <si>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</si>
  <si>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</si>
  <si>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</si>
  <si>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</si>
  <si>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</si>
  <si>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</si>
  <si>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</si>
  <si>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</si>
  <si>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</si>
  <si>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</si>
  <si>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</si>
  <si>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</si>
  <si>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</si>
  <si>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</si>
  <si>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</si>
  <si>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</si>
  <si>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</si>
  <si>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</si>
  <si>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</si>
  <si>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</si>
  <si>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</si>
  <si>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</si>
  <si>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</si>
  <si>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</si>
  <si>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</si>
  <si>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</si>
  <si>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</si>
  <si>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</si>
  <si>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</si>
  <si>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</si>
  <si>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</si>
  <si>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</si>
  <si>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</si>
  <si>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</si>
  <si>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</si>
  <si>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</si>
  <si>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</si>
  <si>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</si>
  <si>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</si>
  <si>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</si>
  <si>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</si>
  <si>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</si>
  <si>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</si>
  <si>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</si>
  <si>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</si>
  <si>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</si>
  <si>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</si>
  <si>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</si>
  <si>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</si>
  <si>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</si>
  <si>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</si>
  <si>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</si>
  <si>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</si>
  <si>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</si>
  <si>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</si>
  <si>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</si>
  <si>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</si>
  <si>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</si>
  <si>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</si>
  <si>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</si>
  <si>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</si>
  <si>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</si>
  <si>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</si>
  <si>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</si>
  <si>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</si>
  <si>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</si>
  <si>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</si>
  <si>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</si>
  <si>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</si>
  <si>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</si>
  <si>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</si>
  <si>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</si>
  <si>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</si>
  <si>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</si>
  <si>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</si>
  <si>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</si>
  <si>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</si>
  <si>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</si>
  <si>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</si>
  <si>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</si>
  <si>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</si>
  <si>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</si>
  <si>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</si>
  <si>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</si>
  <si>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</si>
  <si>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</si>
  <si>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</si>
  <si>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</si>
  <si>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</si>
  <si>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</si>
  <si>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</si>
  <si>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</si>
  <si>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</si>
  <si>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</si>
  <si>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</si>
  <si>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</si>
  <si>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</si>
  <si>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</si>
  <si>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</si>
  <si>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</si>
  <si>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</si>
  <si>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</si>
  <si>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</si>
  <si>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</si>
  <si>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</si>
  <si>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</si>
  <si>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</si>
  <si>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</si>
  <si>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</si>
  <si>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</si>
  <si>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</si>
  <si>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</si>
  <si>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</si>
  <si>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</si>
  <si>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</si>
  <si>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</si>
  <si>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</si>
  <si>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</si>
  <si>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</si>
  <si>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</si>
  <si>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</si>
  <si>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</si>
  <si>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</si>
  <si>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</si>
  <si>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</si>
  <si>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</si>
  <si>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</si>
  <si>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</si>
  <si>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</si>
  <si>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</si>
  <si>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</si>
  <si>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</si>
  <si>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</si>
  <si>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</si>
  <si>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</si>
  <si>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</si>
  <si>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</si>
  <si>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</si>
  <si>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</si>
  <si>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</si>
  <si>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</si>
  <si>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</si>
  <si>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</si>
  <si>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</si>
  <si>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</si>
  <si>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</si>
  <si>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</si>
  <si>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</si>
  <si>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</si>
  <si>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</si>
  <si>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</si>
  <si>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</si>
  <si>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</si>
  <si>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</si>
  <si>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</si>
  <si>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</si>
  <si>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</si>
  <si>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</si>
  <si>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</si>
  <si>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</si>
  <si>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</si>
  <si>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</si>
  <si>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</si>
  <si>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</si>
  <si>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</si>
  <si>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</si>
  <si>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</si>
  <si>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</si>
  <si>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</si>
  <si>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</si>
  <si>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</si>
  <si>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</si>
  <si>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</si>
  <si>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</si>
  <si>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</si>
  <si>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</si>
  <si>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</si>
  <si>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</si>
  <si>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</si>
  <si>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</si>
  <si>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</si>
  <si>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</si>
  <si>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</si>
  <si>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</si>
  <si>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</si>
  <si>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</si>
  <si>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</si>
  <si>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</si>
  <si>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</si>
  <si>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</si>
  <si>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</si>
  <si>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</si>
  <si>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</si>
  <si>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</si>
  <si>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</si>
  <si>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</si>
  <si>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</si>
  <si>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</si>
  <si>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</si>
  <si>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</si>
  <si>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</si>
  <si>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</si>
  <si>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</si>
  <si>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</si>
  <si>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</si>
  <si>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</si>
  <si>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</si>
  <si>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</si>
  <si>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</si>
  <si>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</si>
  <si>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</si>
  <si>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</si>
  <si>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</si>
  <si>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</si>
  <si>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</si>
  <si>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</si>
  <si>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</si>
  <si>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</si>
  <si>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</si>
  <si>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</si>
  <si>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</si>
  <si>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</si>
  <si>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</si>
  <si>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</si>
  <si>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</si>
  <si>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</si>
  <si>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</si>
  <si>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</si>
  <si>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</si>
  <si>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</si>
  <si>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</si>
  <si>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</si>
  <si>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</si>
  <si>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</si>
  <si>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</si>
  <si>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</si>
  <si>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</si>
  <si>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</si>
  <si>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</si>
  <si>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</si>
  <si>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</si>
  <si>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</si>
  <si>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</si>
  <si>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</si>
  <si>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</si>
  <si>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</si>
  <si>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</si>
  <si>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</si>
  <si>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</si>
  <si>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</si>
  <si>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</si>
  <si>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</si>
  <si>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</si>
  <si>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</si>
  <si>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</si>
  <si>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</si>
  <si>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</si>
  <si>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</si>
  <si>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</si>
  <si>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</si>
  <si>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</si>
  <si>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</si>
  <si>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</si>
  <si>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</si>
  <si>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</si>
  <si>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</si>
  <si>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</si>
  <si>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</si>
  <si>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</si>
  <si>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</si>
  <si>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</si>
  <si>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</si>
  <si>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</si>
  <si>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</si>
  <si>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</si>
  <si>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</si>
  <si>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</si>
  <si>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</si>
  <si>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</si>
  <si>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</si>
  <si>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</si>
  <si>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</si>
  <si>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</si>
  <si>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</si>
  <si>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</si>
  <si>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</si>
  <si>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</si>
  <si>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</si>
  <si>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</si>
  <si>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</si>
  <si>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</si>
  <si>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</si>
  <si>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</si>
  <si>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</si>
  <si>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</si>
  <si>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</si>
  <si>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</si>
  <si>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</si>
  <si>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</si>
  <si>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</si>
  <si>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</si>
  <si>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</si>
  <si>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</si>
  <si>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</si>
  <si>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</si>
  <si>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</si>
  <si>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</si>
  <si>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</si>
  <si>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</si>
  <si>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</si>
  <si>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</si>
  <si>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</si>
  <si>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</si>
  <si>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</si>
  <si>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</si>
  <si>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</si>
  <si>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</si>
  <si>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</si>
  <si>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</si>
  <si>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</si>
  <si>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</si>
  <si>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</si>
  <si>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</si>
  <si>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</si>
  <si>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</si>
  <si>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</si>
  <si>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</si>
  <si>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</si>
  <si>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</si>
  <si>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</si>
  <si>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</si>
  <si>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</si>
  <si>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</si>
  <si>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</si>
  <si>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</si>
  <si>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</si>
  <si>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</si>
  <si>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</si>
  <si>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</si>
  <si>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</si>
  <si>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</si>
  <si>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</si>
  <si>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</si>
  <si>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</si>
  <si>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</si>
  <si>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</si>
  <si>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</si>
  <si>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</si>
  <si>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</si>
  <si>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</si>
  <si>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</si>
  <si>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</si>
  <si>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</si>
  <si>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</si>
  <si>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</si>
  <si>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</si>
  <si>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</si>
  <si>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</si>
  <si>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</si>
  <si>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</si>
  <si>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</si>
  <si>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</si>
  <si>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</si>
  <si>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</si>
  <si>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</si>
  <si>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</si>
  <si>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</si>
  <si>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</si>
  <si>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</si>
  <si>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</si>
  <si>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</si>
  <si>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</si>
  <si>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</si>
  <si>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</si>
  <si>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</si>
  <si>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</si>
  <si>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</si>
  <si>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</si>
  <si>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</si>
  <si>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</si>
  <si>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</si>
  <si>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</si>
  <si>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</si>
  <si>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</si>
  <si>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</si>
  <si>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</si>
  <si>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</si>
  <si>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</si>
  <si>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</si>
  <si>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</si>
  <si>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</si>
  <si>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</si>
  <si>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</si>
  <si>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</si>
  <si>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</si>
  <si>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</si>
  <si>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</si>
  <si>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</si>
  <si>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</si>
  <si>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</si>
  <si>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</si>
  <si>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</si>
  <si>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</si>
  <si>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</si>
  <si>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</si>
  <si>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</si>
  <si>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</si>
  <si>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</si>
  <si>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</si>
  <si>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</si>
  <si>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</si>
  <si>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</si>
  <si>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</si>
  <si>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</si>
  <si>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</si>
  <si>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</si>
  <si>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</si>
  <si>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</si>
  <si>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</si>
  <si>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</si>
  <si>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</si>
  <si>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</si>
  <si>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</si>
  <si>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</si>
  <si>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</si>
  <si>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</si>
  <si>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</si>
  <si>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</si>
  <si>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</si>
  <si>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</si>
  <si>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</si>
  <si>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</si>
  <si>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</si>
  <si>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</si>
  <si>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</si>
  <si>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</si>
  <si>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</si>
  <si>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</si>
  <si>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</si>
  <si>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</si>
  <si>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</si>
  <si>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</si>
  <si>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</si>
  <si>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</si>
  <si>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</si>
  <si>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</si>
  <si>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</si>
  <si>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</si>
  <si>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</si>
  <si>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</si>
  <si>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</si>
  <si>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</si>
  <si>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</si>
  <si>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</si>
  <si>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</si>
  <si>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</si>
  <si>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</si>
  <si>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</si>
  <si>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</si>
  <si>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</si>
  <si>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</si>
  <si>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</si>
  <si>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</si>
  <si>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</si>
  <si>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</si>
  <si>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</si>
  <si>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</si>
  <si>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</si>
  <si>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</si>
  <si>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</si>
  <si>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</si>
  <si>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</si>
  <si>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</si>
  <si>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</si>
  <si>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</si>
  <si>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</si>
  <si>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</si>
  <si>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</si>
  <si>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</si>
  <si>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</si>
  <si>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</si>
  <si>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</si>
  <si>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</si>
  <si>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</si>
  <si>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</si>
  <si>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</si>
  <si>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</si>
  <si>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</si>
  <si>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</si>
  <si>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</si>
  <si>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</si>
  <si>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</si>
  <si>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</si>
  <si>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</si>
  <si>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</si>
  <si>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</si>
  <si>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</si>
  <si>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</si>
  <si>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</si>
  <si>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</si>
  <si>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</si>
  <si>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</si>
  <si>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</si>
  <si>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</si>
  <si>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</si>
  <si>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</si>
  <si>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</si>
  <si>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</si>
  <si>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</si>
  <si>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</si>
  <si>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</si>
  <si>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</si>
  <si>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</si>
  <si>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</si>
  <si>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</si>
  <si>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</si>
  <si>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</si>
  <si>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</si>
  <si>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</si>
  <si>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</si>
  <si>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</si>
  <si>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</si>
  <si>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</si>
  <si>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</si>
  <si>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</si>
  <si>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</si>
  <si>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</si>
  <si>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</si>
  <si>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</si>
  <si>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</si>
  <si>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</si>
  <si>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</si>
  <si>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</si>
  <si>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</si>
  <si>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</si>
  <si>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</si>
  <si>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</si>
  <si>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</si>
  <si>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</si>
  <si>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</si>
  <si>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</si>
  <si>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</si>
  <si>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</si>
  <si>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</si>
  <si>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</si>
  <si>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</si>
  <si>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</si>
  <si>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</si>
  <si>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</si>
  <si>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</si>
  <si>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</si>
  <si>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</si>
  <si>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</si>
  <si>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</si>
  <si>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</si>
  <si>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</si>
  <si>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</si>
  <si>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</si>
  <si>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</si>
  <si>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</si>
  <si>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</si>
  <si>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</si>
  <si>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</si>
  <si>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</si>
  <si>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</si>
  <si>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</si>
  <si>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</si>
  <si>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</si>
  <si>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</si>
  <si>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</si>
  <si>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</si>
  <si>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</si>
  <si>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</si>
  <si>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</si>
  <si>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</si>
  <si>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</si>
  <si>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</si>
  <si>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</si>
  <si>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</si>
  <si>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</si>
  <si>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</si>
  <si>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</si>
  <si>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</si>
  <si>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</si>
  <si>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</si>
  <si>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</si>
  <si>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</si>
  <si>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</si>
  <si>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</si>
  <si>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</si>
  <si>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</si>
  <si>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</si>
  <si>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</si>
  <si>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</si>
  <si>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</si>
  <si>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</si>
  <si>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</si>
  <si>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</si>
  <si>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</si>
  <si>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</si>
  <si>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</si>
  <si>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</si>
  <si>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</si>
  <si>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</si>
  <si>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</si>
  <si>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</si>
  <si>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</si>
  <si>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</si>
  <si>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</si>
  <si>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</si>
  <si>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</si>
  <si>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</si>
  <si>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</si>
  <si>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</si>
  <si>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</si>
  <si>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</si>
  <si>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</si>
  <si>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</si>
  <si>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</si>
  <si>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</si>
  <si>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</si>
  <si>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</si>
  <si>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</si>
  <si>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</si>
  <si>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</si>
  <si>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</si>
  <si>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</si>
  <si>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</si>
  <si>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</si>
  <si>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</si>
  <si>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</si>
  <si>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</si>
  <si>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</si>
  <si>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</si>
  <si>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</si>
  <si>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</si>
  <si>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</si>
  <si>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</si>
  <si>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</si>
  <si>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</si>
  <si>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</si>
  <si>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</si>
  <si>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</si>
  <si>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</si>
  <si>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</si>
  <si>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</si>
  <si>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</si>
  <si>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</si>
  <si>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</si>
  <si>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</si>
  <si>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</si>
  <si>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</si>
  <si>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</si>
  <si>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</si>
  <si>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</si>
  <si>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</si>
  <si>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</si>
  <si>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</si>
  <si>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</si>
  <si>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</si>
  <si>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</si>
  <si>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</si>
  <si>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</si>
  <si>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</si>
  <si>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</si>
  <si>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</si>
  <si>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</si>
  <si>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</si>
  <si>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</si>
  <si>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</si>
  <si>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</si>
  <si>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</si>
  <si>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</si>
  <si>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</si>
  <si>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</si>
  <si>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</si>
  <si>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</si>
  <si>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</si>
  <si>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</si>
  <si>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</si>
  <si>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</si>
  <si>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</si>
  <si>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</si>
  <si>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</si>
  <si>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</si>
  <si>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</si>
  <si>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</si>
  <si>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</si>
  <si>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</si>
  <si>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</si>
  <si>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</si>
  <si>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</si>
  <si>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</si>
  <si>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</si>
  <si>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</si>
  <si>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</si>
  <si>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</si>
  <si>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</si>
  <si>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</si>
  <si>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</si>
  <si>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</si>
  <si>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</si>
  <si>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</si>
  <si>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</si>
  <si>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</si>
  <si>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</si>
  <si>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</si>
  <si>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</si>
  <si>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</si>
  <si>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</si>
  <si>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</si>
  <si>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</si>
  <si>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</si>
  <si>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</si>
  <si>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</si>
  <si>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</si>
  <si>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</si>
  <si>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</si>
  <si>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</si>
  <si>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</si>
  <si>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</si>
  <si>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</si>
  <si>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</si>
  <si>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</si>
  <si>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</si>
  <si>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</si>
  <si>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</si>
  <si>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</si>
  <si>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</si>
  <si>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</si>
  <si>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</si>
  <si>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</si>
  <si>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</si>
  <si>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</si>
  <si>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</si>
  <si>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</si>
  <si>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</si>
  <si>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</si>
  <si>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</si>
  <si>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</si>
  <si>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</si>
  <si>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</si>
  <si>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</si>
  <si>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</si>
  <si>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</si>
  <si>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</si>
  <si>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</si>
  <si>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</si>
  <si>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</si>
  <si>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</si>
  <si>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</si>
  <si>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</si>
  <si>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</si>
  <si>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</si>
  <si>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</si>
  <si>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</si>
  <si>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</si>
  <si>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</si>
  <si>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</si>
  <si>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</si>
  <si>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</si>
  <si>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</si>
  <si>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</si>
  <si>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</si>
  <si>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</si>
  <si>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</si>
  <si>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</si>
  <si>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</si>
  <si>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</si>
  <si>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</si>
  <si>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</si>
  <si>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</si>
  <si>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</si>
  <si>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</si>
  <si>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</si>
  <si>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</si>
  <si>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</si>
  <si>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</si>
  <si>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</si>
  <si>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</si>
  <si>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</si>
  <si>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</si>
  <si>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</si>
  <si>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</si>
  <si>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</si>
  <si>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</si>
  <si>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</si>
  <si>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</si>
  <si>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</si>
  <si>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</si>
  <si>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</si>
  <si>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</si>
  <si>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</si>
  <si>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</si>
  <si>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</si>
  <si>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</si>
  <si>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</si>
  <si>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</si>
  <si>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</si>
  <si>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</si>
  <si>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</si>
  <si>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</si>
  <si>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</si>
  <si>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</si>
  <si>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</si>
  <si>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</si>
  <si>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</si>
  <si>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</si>
  <si>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</si>
  <si>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</si>
  <si>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</si>
  <si>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</si>
  <si>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</si>
  <si>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</si>
  <si>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</si>
  <si>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</si>
  <si>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</si>
  <si>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</si>
  <si>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</si>
  <si>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</si>
  <si>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</si>
  <si>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</si>
  <si>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</si>
  <si>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</si>
  <si>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</si>
  <si>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</si>
  <si>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</si>
  <si>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</si>
  <si>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</si>
  <si>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</si>
  <si>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</si>
  <si>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</si>
  <si>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</si>
  <si>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</si>
  <si>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</si>
  <si>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</si>
  <si>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</si>
  <si>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</si>
  <si>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</si>
  <si>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</si>
  <si>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</si>
  <si>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</si>
  <si>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</si>
  <si>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</si>
  <si>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</si>
  <si>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</si>
  <si>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</si>
  <si>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</si>
  <si>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</si>
  <si>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</si>
  <si>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</si>
  <si>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</si>
  <si>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</si>
  <si>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</si>
  <si>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</si>
  <si>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</si>
  <si>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</si>
  <si>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</si>
  <si>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</si>
  <si>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</si>
  <si>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</si>
  <si>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</si>
  <si>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</si>
  <si>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</si>
  <si>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</si>
  <si>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</si>
  <si>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</si>
  <si>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</si>
  <si>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</si>
  <si>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</si>
  <si>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</si>
  <si>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</si>
  <si>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</si>
  <si>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</si>
  <si>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</si>
  <si>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</si>
  <si>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</si>
  <si>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</si>
  <si>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</si>
  <si>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</si>
  <si>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</si>
  <si>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</si>
  <si>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</si>
  <si>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</si>
  <si>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</si>
  <si>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</si>
  <si>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</si>
  <si>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</si>
  <si>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</si>
  <si>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</si>
  <si>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</si>
  <si>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</si>
  <si>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</si>
  <si>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</si>
  <si>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</si>
  <si>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</si>
  <si>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</si>
  <si>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</si>
  <si>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</si>
  <si>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</si>
  <si>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</si>
  <si>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</si>
  <si>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</si>
  <si>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</si>
  <si>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</si>
  <si>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</si>
  <si>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</si>
  <si>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</si>
  <si>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</si>
  <si>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</si>
  <si>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</si>
  <si>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</si>
  <si>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</si>
  <si>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</si>
  <si>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</si>
  <si>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</si>
  <si>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</si>
  <si>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</si>
  <si>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</si>
  <si>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</si>
  <si>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</si>
  <si>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</si>
  <si>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</si>
  <si>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</si>
  <si>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</si>
  <si>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</si>
  <si>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</si>
  <si>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</si>
  <si>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</si>
  <si>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</si>
  <si>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</si>
  <si>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</si>
  <si>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</si>
  <si>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</si>
  <si>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</si>
  <si>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</si>
  <si>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</si>
  <si>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</si>
  <si>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</si>
  <si>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</si>
  <si>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</si>
  <si>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</si>
  <si>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</si>
  <si>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</si>
  <si>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</si>
  <si>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</si>
  <si>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</si>
  <si>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</si>
  <si>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</si>
  <si>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</si>
  <si>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</si>
  <si>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</si>
  <si>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</si>
  <si>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</si>
  <si>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</si>
  <si>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</si>
  <si>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</si>
  <si>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</si>
  <si>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</si>
  <si>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</si>
  <si>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</si>
  <si>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</si>
  <si>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</si>
  <si>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</si>
  <si>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</si>
  <si>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</si>
  <si>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</si>
  <si>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</si>
  <si>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</si>
  <si>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</si>
  <si>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</si>
  <si>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</si>
  <si>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</si>
  <si>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</si>
  <si>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</si>
  <si>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</si>
  <si>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</si>
  <si>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</si>
  <si>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</si>
  <si>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</si>
  <si>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</si>
  <si>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</si>
  <si>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</si>
  <si>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</si>
  <si>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</si>
  <si>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</si>
  <si>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</si>
  <si>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</si>
  <si>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</si>
  <si>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</si>
  <si>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</si>
  <si>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</si>
  <si>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</si>
  <si>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</si>
  <si>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</si>
  <si>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</si>
  <si>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</si>
  <si>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</si>
  <si>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</si>
  <si>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</si>
  <si>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</si>
  <si>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</si>
  <si>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</si>
  <si>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</si>
  <si>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</si>
  <si>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</si>
  <si>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</si>
  <si>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</si>
  <si>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</si>
  <si>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</si>
  <si>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</si>
  <si>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</si>
  <si>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</si>
  <si>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</si>
  <si>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</si>
  <si>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</si>
  <si>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</si>
  <si>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</si>
  <si>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</si>
  <si>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</si>
  <si>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</si>
  <si>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</si>
  <si>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</si>
  <si>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</si>
  <si>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</si>
  <si>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</si>
  <si>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</si>
  <si>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</si>
  <si>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</si>
  <si>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</si>
  <si>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</si>
  <si>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</si>
  <si>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</si>
  <si>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</si>
  <si>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</si>
  <si>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</si>
  <si>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</si>
  <si>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</si>
  <si>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</si>
  <si>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</si>
  <si>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</si>
  <si>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</si>
  <si>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</si>
  <si>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</si>
  <si>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</si>
  <si>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</si>
  <si>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</si>
  <si>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</si>
  <si>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</si>
  <si>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</si>
  <si>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</si>
  <si>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</si>
  <si>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</si>
  <si>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</si>
  <si>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</si>
  <si>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</si>
  <si>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</si>
  <si>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</si>
  <si>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</si>
  <si>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</si>
  <si>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</si>
  <si>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</si>
  <si>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</si>
  <si>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</si>
  <si>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</si>
  <si>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</si>
  <si>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</si>
  <si>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</si>
  <si>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</si>
  <si>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</si>
  <si>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</si>
  <si>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</si>
  <si>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</si>
  <si>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</si>
  <si>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</si>
  <si>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</si>
  <si>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</si>
  <si>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</si>
  <si>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</si>
  <si>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</si>
  <si>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</si>
  <si>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</si>
  <si>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</si>
  <si>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</si>
  <si>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</si>
  <si>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</si>
  <si>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</si>
  <si>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</si>
  <si>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</si>
  <si>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</si>
  <si>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</si>
  <si>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</si>
  <si>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</si>
  <si>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</si>
  <si>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</si>
  <si>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</si>
  <si>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</si>
  <si>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</si>
  <si>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</si>
  <si>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</si>
  <si>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</si>
  <si>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</si>
  <si>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</si>
  <si>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</si>
  <si>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</si>
  <si>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</si>
  <si>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</si>
  <si>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</si>
  <si>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</si>
  <si>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</si>
  <si>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</si>
  <si>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</si>
  <si>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</si>
  <si>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</si>
  <si>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</si>
  <si>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</si>
  <si>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</si>
  <si>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</si>
  <si>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</si>
  <si>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</si>
  <si>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</si>
  <si>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</si>
  <si>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</si>
  <si>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</si>
  <si>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</si>
  <si>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</si>
  <si>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</si>
  <si>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</si>
  <si>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</si>
  <si>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</si>
  <si>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</si>
  <si>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</si>
  <si>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</si>
  <si>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</si>
  <si>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</si>
  <si>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</si>
  <si>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</si>
  <si>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</si>
  <si>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</si>
  <si>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</si>
  <si>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</si>
  <si>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</si>
  <si>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</si>
  <si>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</si>
  <si>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</si>
  <si>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</si>
  <si>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</si>
  <si>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</si>
  <si>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</si>
  <si>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</si>
  <si>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</si>
  <si>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</si>
  <si>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</si>
  <si>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</si>
  <si>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</si>
  <si>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</si>
  <si>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</si>
  <si>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</si>
  <si>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</si>
  <si>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</si>
  <si>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</si>
  <si>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</si>
  <si>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</si>
  <si>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</si>
  <si>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</si>
  <si>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</si>
  <si>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</si>
  <si>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</si>
  <si>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</si>
  <si>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</si>
  <si>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</si>
  <si>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</si>
  <si>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</si>
  <si>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</si>
  <si>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</si>
  <si>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</si>
  <si>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</si>
  <si>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</si>
  <si>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</si>
  <si>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</si>
  <si>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</si>
  <si>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</si>
  <si>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</si>
  <si>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</si>
  <si>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</si>
  <si>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</si>
  <si>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</si>
  <si>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</si>
  <si>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</si>
  <si>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</si>
  <si>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</si>
  <si>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</si>
  <si>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</si>
  <si>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</si>
  <si>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</si>
  <si>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</si>
  <si>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</si>
  <si>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</si>
  <si>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</si>
  <si>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</si>
  <si>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</si>
  <si>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</si>
  <si>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</si>
  <si>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</si>
  <si>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</si>
  <si>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</si>
  <si>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</si>
  <si>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</si>
  <si>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</si>
  <si>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</si>
  <si>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</si>
  <si>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</si>
  <si>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</si>
  <si>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</si>
  <si>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</si>
  <si>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</si>
  <si>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</si>
  <si>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</si>
  <si>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</si>
  <si>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</si>
  <si>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</si>
  <si>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</si>
  <si>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</si>
  <si>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</si>
  <si>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</si>
  <si>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</si>
  <si>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</si>
  <si>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</si>
  <si>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</si>
  <si>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</si>
  <si>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</si>
  <si>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</si>
  <si>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</si>
  <si>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</si>
  <si>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</si>
  <si>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</si>
  <si>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</si>
  <si>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</si>
  <si>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</si>
  <si>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</si>
  <si>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</si>
  <si>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</si>
  <si>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</si>
  <si>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</si>
  <si>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</si>
  <si>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</si>
  <si>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</si>
  <si>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</si>
  <si>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</si>
  <si>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</si>
  <si>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</si>
  <si>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</si>
  <si>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</si>
  <si>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</si>
  <si>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</si>
  <si>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</si>
  <si>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</si>
  <si>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</si>
  <si>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</si>
  <si>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</si>
  <si>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</si>
  <si>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</si>
  <si>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</si>
  <si>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</si>
  <si>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</si>
  <si>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</si>
  <si>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</si>
  <si>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</si>
  <si>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</si>
  <si>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</si>
  <si>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</si>
  <si>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</si>
  <si>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</si>
  <si>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</si>
  <si>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</si>
  <si>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</si>
  <si>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</si>
  <si>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</si>
  <si>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</si>
  <si>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</si>
  <si>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</si>
  <si>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</si>
  <si>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</si>
  <si>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</si>
  <si>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</si>
  <si>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</si>
  <si>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</si>
  <si>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</si>
  <si>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</si>
  <si>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</si>
  <si>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</si>
  <si>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</si>
  <si>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</si>
  <si>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</si>
  <si>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</si>
  <si>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</si>
  <si>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</si>
  <si>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</si>
  <si>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</si>
  <si>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</si>
  <si>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</si>
  <si>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</si>
  <si>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</si>
  <si>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</si>
  <si>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</si>
  <si>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</si>
  <si>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</si>
  <si>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</si>
  <si>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</si>
  <si>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</si>
  <si>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</si>
  <si>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</si>
  <si>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</si>
  <si>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</si>
  <si>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</si>
  <si>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</si>
  <si>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</si>
  <si>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</si>
  <si>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</si>
  <si>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</si>
  <si>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</si>
  <si>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</si>
  <si>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</si>
  <si>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</si>
  <si>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</si>
  <si>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</si>
  <si>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</si>
  <si>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</si>
  <si>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</si>
  <si>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</si>
  <si>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</si>
  <si>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</si>
  <si>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</si>
  <si>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</si>
  <si>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</si>
  <si>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</si>
  <si>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</si>
  <si>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</si>
  <si>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</si>
  <si>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</si>
  <si>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</si>
  <si>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</si>
  <si>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</si>
  <si>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</si>
  <si>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</si>
  <si>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</si>
  <si>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</si>
  <si>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</si>
  <si>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</si>
  <si>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</si>
  <si>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</si>
  <si>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</si>
  <si>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</si>
  <si>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</si>
  <si>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</si>
  <si>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</si>
  <si>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</si>
  <si>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</si>
  <si>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</si>
  <si>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</si>
  <si>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</si>
  <si>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</si>
  <si>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</si>
  <si>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</si>
  <si>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</si>
  <si>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</si>
  <si>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</si>
  <si>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</si>
  <si>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</si>
  <si>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</si>
  <si>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</si>
  <si>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</si>
  <si>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</si>
  <si>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</si>
  <si>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</si>
  <si>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</si>
  <si>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</si>
  <si>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</si>
  <si>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</si>
  <si>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</si>
  <si>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</si>
  <si>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</si>
  <si>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</si>
  <si>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</si>
  <si>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</si>
  <si>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</si>
  <si>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</si>
  <si>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</si>
  <si>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</si>
  <si>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</si>
  <si>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</si>
  <si>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</si>
  <si>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</si>
  <si>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</si>
  <si>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</si>
  <si>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</si>
  <si>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</si>
  <si>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</si>
  <si>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</si>
  <si>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</si>
  <si>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</si>
  <si>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</si>
  <si>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</si>
  <si>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</si>
  <si>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</si>
  <si>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</si>
  <si>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</si>
  <si>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</si>
  <si>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</si>
  <si>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</si>
  <si>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</si>
  <si>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</si>
  <si>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</si>
  <si>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</si>
  <si>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</si>
  <si>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</si>
  <si>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</si>
  <si>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</si>
  <si>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</si>
  <si>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</si>
  <si>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</si>
  <si>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</si>
  <si>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</si>
  <si>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</si>
  <si>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</si>
  <si>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</si>
  <si>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</si>
  <si>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</si>
  <si>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</si>
  <si>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</si>
  <si>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</si>
  <si>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</si>
  <si>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</si>
  <si>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</si>
  <si>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</si>
  <si>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</si>
  <si>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</si>
  <si>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</si>
  <si>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</si>
  <si>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</si>
  <si>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</si>
  <si>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</si>
  <si>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</si>
  <si>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</si>
  <si>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</si>
  <si>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</si>
  <si>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</si>
  <si>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</si>
  <si>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</si>
  <si>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</si>
  <si>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</si>
  <si>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</si>
  <si>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</si>
  <si>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</si>
  <si>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</si>
  <si>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</si>
  <si>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</si>
  <si>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</si>
  <si>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</si>
  <si>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</si>
  <si>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</si>
  <si>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</si>
  <si>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</si>
  <si>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</si>
  <si>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</si>
  <si>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</si>
  <si>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</si>
  <si>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</si>
  <si>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</si>
  <si>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</si>
  <si>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</si>
  <si>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</si>
  <si>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</si>
  <si>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</si>
  <si>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</si>
  <si>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</si>
  <si>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</si>
  <si>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</si>
  <si>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</si>
  <si>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</si>
  <si>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</si>
  <si>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</si>
  <si>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</si>
  <si>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</si>
  <si>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</si>
  <si>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</si>
  <si>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</si>
  <si>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</si>
  <si>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</si>
  <si>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</si>
  <si>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</si>
  <si>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</si>
  <si>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</si>
  <si>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</si>
  <si>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</si>
  <si>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</si>
  <si>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</si>
  <si>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</si>
  <si>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</si>
  <si>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</si>
  <si>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</si>
  <si>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</si>
  <si>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</si>
  <si>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</si>
  <si>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</si>
  <si>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</si>
  <si>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</si>
  <si>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</si>
  <si>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</si>
  <si>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</si>
  <si>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</si>
  <si>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</si>
  <si>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</si>
  <si>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</si>
  <si>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</si>
  <si>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</si>
  <si>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</si>
  <si>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</si>
  <si>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</si>
  <si>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</si>
  <si>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</si>
  <si>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</si>
  <si>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</si>
  <si>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</si>
  <si>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</si>
  <si>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</si>
  <si>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</si>
  <si>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</si>
  <si>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</si>
  <si>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</si>
  <si>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</si>
  <si>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</si>
  <si>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</si>
  <si>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</si>
  <si>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</si>
  <si>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</si>
  <si>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</si>
  <si>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</si>
  <si>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</si>
  <si>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</si>
  <si>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</si>
  <si>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</si>
  <si>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</si>
  <si>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</si>
  <si>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</si>
  <si>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</si>
  <si>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</si>
  <si>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</si>
  <si>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</si>
  <si>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</si>
  <si>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</si>
  <si>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</si>
  <si>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</si>
  <si>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</si>
  <si>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</si>
  <si>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</si>
  <si>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</si>
  <si>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</si>
  <si>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</si>
  <si>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</si>
  <si>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</si>
  <si>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</si>
  <si>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</si>
  <si>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</si>
  <si>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</si>
  <si>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</si>
  <si>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</si>
  <si>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</si>
  <si>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</si>
  <si>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</si>
  <si>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</si>
  <si>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</si>
  <si>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</si>
  <si>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</si>
  <si>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</si>
  <si>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</si>
  <si>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</si>
  <si>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</si>
  <si>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</si>
  <si>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</si>
  <si>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</si>
  <si>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</si>
  <si>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</si>
  <si>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</si>
  <si>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</si>
  <si>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</si>
  <si>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</si>
  <si>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</si>
  <si>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</si>
  <si>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</si>
  <si>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</si>
  <si>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</si>
  <si>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</si>
  <si>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</si>
  <si>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</si>
  <si>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</si>
  <si>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</si>
  <si>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</si>
  <si>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</si>
  <si>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</si>
  <si>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</si>
  <si>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</si>
  <si>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</si>
  <si>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</si>
  <si>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</si>
  <si>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</si>
  <si>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</si>
  <si>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</si>
  <si>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</si>
  <si>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</si>
  <si>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</si>
  <si>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</si>
  <si>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</si>
  <si>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</si>
  <si>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</si>
  <si>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</si>
  <si>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</si>
  <si>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</si>
  <si>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</si>
  <si>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</si>
  <si>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</si>
  <si>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</si>
  <si>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</si>
  <si>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</si>
  <si>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</si>
  <si>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</si>
  <si>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</si>
  <si>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</si>
  <si>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</si>
  <si>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</si>
  <si>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</si>
  <si>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</si>
  <si>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</si>
  <si>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</si>
  <si>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</si>
  <si>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</si>
  <si>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</si>
  <si>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</si>
  <si>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</si>
  <si>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</si>
  <si>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</si>
  <si>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</si>
  <si>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</si>
  <si>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</si>
  <si>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</si>
  <si>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</si>
  <si>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</si>
  <si>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</si>
  <si>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</si>
  <si>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</si>
  <si>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</si>
  <si>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</si>
  <si>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</si>
  <si>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</si>
  <si>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</si>
  <si>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</si>
  <si>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</si>
  <si>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</si>
  <si>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</si>
  <si>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</si>
  <si>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</si>
  <si>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</si>
  <si>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</si>
  <si>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</si>
  <si>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</si>
  <si>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</si>
  <si>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</si>
  <si>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</si>
  <si>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</si>
  <si>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</si>
  <si>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</si>
  <si>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</si>
  <si>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</si>
  <si>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</si>
  <si>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</si>
  <si>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</si>
  <si>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</si>
  <si>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</si>
  <si>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</si>
  <si>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</si>
  <si>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</si>
  <si>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</si>
  <si>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</si>
  <si>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</si>
  <si>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</si>
  <si>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</si>
  <si>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</si>
  <si>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</si>
  <si>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</si>
  <si>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</si>
  <si>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</si>
  <si>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</si>
  <si>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</si>
  <si>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</si>
  <si>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</si>
  <si>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</si>
  <si>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</si>
  <si>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</si>
  <si>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</si>
  <si>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</si>
  <si>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</si>
  <si>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</si>
  <si>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</si>
  <si>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</si>
  <si>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</si>
  <si>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</si>
  <si>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</si>
  <si>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</si>
  <si>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</si>
  <si>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</si>
  <si>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</si>
  <si>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</si>
  <si>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</si>
  <si>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</si>
  <si>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</si>
  <si>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</si>
  <si>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</si>
  <si>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</si>
  <si>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</si>
  <si>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</si>
  <si>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</si>
  <si>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</si>
  <si>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</si>
  <si>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</si>
  <si>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</si>
  <si>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</si>
  <si>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</si>
  <si>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</si>
  <si>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</si>
  <si>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</si>
  <si>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</si>
  <si>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</si>
  <si>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</si>
  <si>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</si>
  <si>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</si>
  <si>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</si>
  <si>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</si>
  <si>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</si>
  <si>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</si>
  <si>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</si>
  <si>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</si>
  <si>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</si>
  <si>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</si>
  <si>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</si>
  <si>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</si>
  <si>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</si>
  <si>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</si>
  <si>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</si>
  <si>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</si>
  <si>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</si>
  <si>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</si>
  <si>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</si>
  <si>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</si>
  <si>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</si>
  <si>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</si>
  <si>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</si>
  <si>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</si>
  <si>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</si>
  <si>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</si>
  <si>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</si>
  <si>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</si>
  <si>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</si>
  <si>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</si>
  <si>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</si>
  <si>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</si>
  <si>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</si>
  <si>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</si>
  <si>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</si>
  <si>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</si>
  <si>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</si>
  <si>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</si>
  <si>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</si>
  <si>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</si>
  <si>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</si>
  <si>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</si>
  <si>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</si>
  <si>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</si>
  <si>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</si>
  <si>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</si>
  <si>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</si>
  <si>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</si>
  <si>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</si>
  <si>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</si>
  <si>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</si>
  <si>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</si>
  <si>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</si>
  <si>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</si>
  <si>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</si>
  <si>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</si>
  <si>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</si>
  <si>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</si>
  <si>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</si>
  <si>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</si>
  <si>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</si>
  <si>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</si>
  <si>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</si>
  <si>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</si>
  <si>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</si>
  <si>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</si>
  <si>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</si>
  <si>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</si>
  <si>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</si>
  <si>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</si>
  <si>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</si>
  <si>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</si>
  <si>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</si>
  <si>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</si>
  <si>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</si>
  <si>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</si>
  <si>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</si>
  <si>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</si>
  <si>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</si>
  <si>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</si>
  <si>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</si>
  <si>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</si>
  <si>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</si>
  <si>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</si>
  <si>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</si>
  <si>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</si>
  <si>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</si>
  <si>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</si>
  <si>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</si>
  <si>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</si>
  <si>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</si>
  <si>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</si>
  <si>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</si>
  <si>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</si>
  <si>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</si>
  <si>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</si>
  <si>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</si>
  <si>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</si>
  <si>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</si>
  <si>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</si>
  <si>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</si>
  <si>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</si>
  <si>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</si>
  <si>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</si>
  <si>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</si>
  <si>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</si>
  <si>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</si>
  <si>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</si>
  <si>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</si>
  <si>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</si>
  <si>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</si>
  <si>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</si>
  <si>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</si>
  <si>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</si>
  <si>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</si>
  <si>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</si>
  <si>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</si>
  <si>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</si>
  <si>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</si>
  <si>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</si>
  <si>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</si>
  <si>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</si>
  <si>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</si>
  <si>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</si>
  <si>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</si>
  <si>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</si>
  <si>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</si>
  <si>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</si>
  <si>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</si>
  <si>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</si>
  <si>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</si>
  <si>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</si>
  <si>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</si>
  <si>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</si>
  <si>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</si>
  <si>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</si>
  <si>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</si>
  <si>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</si>
  <si>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</si>
  <si>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</si>
  <si>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</si>
  <si>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</si>
  <si>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</si>
  <si>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</si>
  <si>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</si>
  <si>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</si>
  <si>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</si>
  <si>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</si>
  <si>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</si>
  <si>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</si>
  <si>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</si>
  <si>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</si>
  <si>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</si>
  <si>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</si>
  <si>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</si>
  <si>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</si>
  <si>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</si>
  <si>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</si>
  <si>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</si>
  <si>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</si>
  <si>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</si>
  <si>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</si>
  <si>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</si>
  <si>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</si>
  <si>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</si>
  <si>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</si>
  <si>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</si>
  <si>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</si>
  <si>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</si>
  <si>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</si>
  <si>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</si>
  <si>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</si>
  <si>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</si>
  <si>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</si>
  <si>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</si>
  <si>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</si>
  <si>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</si>
  <si>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</si>
  <si>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</si>
  <si>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</si>
  <si>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</si>
  <si>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</si>
  <si>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</si>
  <si>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</si>
  <si>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</si>
  <si>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</si>
  <si>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</si>
  <si>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</si>
  <si>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</si>
  <si>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</si>
  <si>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</si>
  <si>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</si>
  <si>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</si>
  <si>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</si>
  <si>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</si>
  <si>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</si>
  <si>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</si>
  <si>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</si>
  <si>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</si>
  <si>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</si>
  <si>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</si>
  <si>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</si>
  <si>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</si>
  <si>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</si>
  <si>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</si>
  <si>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</si>
  <si>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</si>
  <si>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</si>
  <si>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</si>
  <si>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</si>
  <si>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</si>
  <si>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</si>
  <si>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</si>
  <si>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</si>
  <si>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</si>
  <si>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</si>
  <si>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</si>
  <si>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</si>
  <si>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</si>
  <si>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</si>
  <si>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</si>
  <si>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</si>
  <si>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</si>
  <si>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</si>
  <si>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</si>
  <si>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</si>
  <si>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</si>
  <si>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</si>
  <si>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</si>
  <si>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</si>
  <si>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</si>
  <si>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</si>
  <si>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</si>
  <si>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</si>
  <si>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</si>
  <si>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</si>
  <si>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</si>
  <si>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</si>
  <si>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</si>
  <si>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</si>
  <si>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</si>
  <si>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</si>
  <si>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</si>
  <si>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</si>
  <si>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</si>
  <si>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</si>
  <si>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</si>
  <si>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</si>
  <si>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</si>
  <si>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</si>
  <si>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</si>
  <si>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</si>
  <si>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</si>
  <si>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</si>
  <si>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</si>
  <si>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</si>
  <si>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</si>
  <si>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</si>
  <si>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</si>
  <si>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</si>
  <si>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</si>
  <si>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</si>
  <si>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</si>
  <si>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</si>
  <si>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</si>
  <si>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</si>
  <si>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</si>
  <si>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</si>
  <si>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</si>
  <si>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</si>
  <si>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</si>
  <si>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</si>
  <si>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</si>
  <si>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</si>
  <si>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</si>
  <si>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</si>
  <si>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</si>
  <si>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</si>
  <si>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</si>
  <si>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</si>
  <si>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</si>
  <si>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</si>
  <si>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</si>
  <si>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</si>
  <si>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</si>
  <si>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</si>
  <si>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</si>
  <si>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</si>
  <si>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</si>
  <si>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</si>
  <si>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</si>
  <si>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</si>
  <si>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</si>
  <si>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</si>
  <si>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</si>
  <si>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</si>
  <si>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</si>
  <si>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</si>
  <si>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</si>
  <si>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</si>
  <si>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</si>
  <si>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</si>
  <si>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</si>
  <si>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</si>
  <si>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</si>
  <si>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</si>
  <si>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</si>
  <si>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</si>
  <si>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</si>
  <si>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</si>
  <si>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</si>
  <si>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</si>
  <si>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</si>
  <si>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</si>
  <si>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</si>
  <si>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</si>
  <si>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</si>
  <si>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</si>
  <si>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</si>
  <si>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</si>
  <si>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</si>
  <si>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</si>
  <si>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</si>
  <si>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</si>
  <si>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</si>
  <si>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</si>
  <si>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</si>
  <si>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</si>
  <si>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</si>
  <si>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</si>
  <si>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</si>
  <si>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</si>
  <si>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</si>
  <si>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</si>
  <si>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</si>
  <si>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</si>
  <si>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</si>
  <si>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</si>
  <si>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</si>
  <si>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</si>
  <si>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</si>
  <si>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</si>
  <si>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</si>
  <si>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</si>
  <si>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</si>
  <si>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</si>
  <si>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</si>
  <si>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</si>
  <si>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</si>
  <si>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</si>
  <si>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</si>
  <si>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</si>
  <si>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</si>
  <si>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</si>
  <si>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</si>
  <si>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</si>
  <si>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</si>
  <si>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</si>
  <si>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</si>
  <si>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</si>
  <si>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</si>
  <si>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</si>
  <si>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</si>
  <si>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</si>
  <si>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</si>
  <si>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</si>
  <si>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</si>
  <si>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</si>
  <si>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</si>
  <si>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</si>
  <si>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</si>
  <si>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</si>
  <si>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</si>
  <si>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</si>
  <si>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</si>
  <si>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</si>
  <si>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</si>
  <si>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</si>
  <si>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</si>
  <si>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</si>
  <si>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</si>
  <si>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</si>
  <si>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</si>
  <si>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</si>
  <si>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</si>
  <si>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</si>
  <si>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</si>
  <si>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</si>
  <si>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</si>
  <si>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</si>
  <si>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</si>
  <si>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</si>
  <si>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</si>
  <si>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</si>
  <si>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</si>
  <si>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</si>
  <si>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</si>
  <si>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</si>
  <si>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</si>
  <si>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</si>
  <si>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</si>
  <si>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</si>
  <si>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</si>
  <si>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</si>
  <si>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</si>
  <si>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</si>
  <si>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</si>
  <si>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</si>
  <si>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</si>
  <si>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</si>
  <si>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</si>
  <si>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</si>
  <si>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</si>
  <si>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</si>
  <si>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</si>
  <si>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</si>
  <si>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</si>
  <si>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</si>
  <si>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</si>
  <si>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</si>
  <si>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</si>
  <si>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</si>
  <si>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</si>
  <si>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</si>
  <si>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</si>
  <si>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</si>
  <si>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</si>
  <si>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</si>
  <si>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</si>
  <si>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</si>
  <si>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</si>
  <si>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</si>
  <si>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</si>
  <si>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</si>
  <si>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</si>
  <si>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</si>
  <si>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</si>
  <si>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</si>
  <si>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</si>
  <si>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</si>
  <si>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</si>
  <si>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</si>
  <si>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</si>
  <si>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</si>
  <si>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</si>
  <si>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</si>
  <si>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</si>
  <si>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</si>
  <si>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</si>
  <si>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</si>
  <si>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</si>
  <si>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</si>
  <si>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</si>
  <si>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</si>
  <si>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</si>
  <si>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</si>
  <si>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</si>
  <si>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</si>
  <si>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</si>
  <si>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</si>
  <si>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</si>
  <si>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</si>
  <si>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</si>
  <si>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</si>
  <si>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</si>
  <si>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</si>
  <si>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</si>
  <si>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</si>
  <si>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</si>
  <si>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</si>
  <si>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</si>
  <si>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</si>
  <si>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</si>
  <si>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</si>
  <si>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</si>
  <si>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</si>
  <si>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</si>
  <si>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</si>
  <si>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</si>
  <si>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</si>
  <si>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</si>
  <si>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</si>
  <si>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</si>
  <si>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</si>
  <si>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</si>
  <si>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</si>
  <si>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</si>
  <si>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</si>
  <si>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</si>
  <si>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</si>
  <si>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</si>
  <si>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</si>
  <si>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</si>
  <si>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</si>
  <si>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</si>
  <si>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</si>
  <si>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</si>
  <si>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</si>
  <si>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</si>
  <si>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</si>
  <si>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</si>
  <si>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</si>
  <si>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</si>
  <si>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</si>
  <si>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</si>
  <si>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</si>
  <si>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</si>
  <si>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</si>
  <si>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</si>
  <si>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</si>
  <si>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</si>
  <si>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</si>
  <si>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</si>
  <si>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</si>
  <si>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</si>
  <si>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</si>
  <si>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</si>
  <si>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</si>
  <si>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</si>
  <si>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</si>
  <si>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</si>
  <si>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</si>
  <si>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</si>
  <si>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</si>
  <si>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</si>
  <si>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</si>
  <si>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</si>
  <si>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</si>
  <si>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</si>
  <si>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</si>
  <si>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</si>
  <si>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</si>
  <si>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</si>
  <si>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</si>
  <si>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</si>
  <si>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</si>
  <si>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</si>
  <si>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</si>
  <si>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</si>
  <si>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</si>
  <si>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</si>
  <si>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</si>
  <si>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</si>
  <si>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</si>
  <si>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</si>
  <si>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</si>
  <si>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</si>
  <si>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</si>
  <si>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</si>
  <si>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</si>
  <si>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</si>
  <si>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</si>
  <si>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</si>
  <si>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</si>
  <si>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</si>
  <si>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</si>
  <si>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</si>
  <si>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</si>
  <si>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</si>
  <si>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</si>
  <si>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</si>
  <si>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</si>
  <si>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</si>
  <si>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</si>
  <si>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</si>
  <si>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</si>
  <si>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</si>
  <si>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</si>
  <si>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</si>
  <si>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</si>
  <si>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</si>
  <si>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</si>
  <si>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</si>
  <si>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</si>
  <si>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</si>
  <si>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</si>
  <si>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</si>
  <si>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</si>
  <si>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</si>
  <si>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</si>
  <si>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</si>
  <si>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</si>
  <si>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</si>
  <si>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</si>
  <si>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</si>
  <si>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</si>
  <si>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</si>
  <si>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</si>
  <si>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</si>
  <si>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</si>
  <si>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</si>
  <si>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</si>
  <si>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</si>
  <si>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</si>
  <si>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</si>
  <si>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</si>
  <si>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</si>
  <si>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</si>
  <si>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</si>
  <si>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</si>
  <si>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</si>
  <si>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</si>
  <si>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</si>
  <si>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</si>
  <si>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</si>
  <si>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</si>
  <si>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</si>
  <si>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</si>
  <si>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</si>
  <si>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</si>
  <si>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</si>
  <si>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</si>
  <si>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</si>
  <si>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</si>
  <si>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</si>
  <si>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</si>
  <si>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</si>
  <si>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</si>
  <si>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</si>
  <si>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</si>
  <si>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</si>
  <si>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</si>
  <si>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</si>
  <si>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</si>
  <si>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</si>
  <si>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</si>
  <si>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</si>
  <si>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</si>
  <si>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</si>
  <si>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</si>
  <si>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</si>
  <si>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</si>
  <si>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</si>
  <si>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</si>
  <si>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</si>
  <si>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</si>
  <si>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</si>
  <si>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</si>
  <si>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</si>
  <si>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</si>
  <si>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</si>
  <si>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</si>
  <si>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</si>
  <si>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</si>
  <si>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</si>
  <si>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</si>
  <si>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</si>
  <si>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</si>
  <si>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</si>
  <si>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</si>
  <si>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</si>
  <si>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</si>
  <si>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</si>
  <si>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</si>
  <si>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</si>
  <si>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</si>
  <si>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</si>
  <si>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</si>
  <si>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</si>
  <si>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</si>
  <si>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</si>
  <si>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</si>
  <si>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</si>
  <si>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</si>
  <si>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</si>
  <si>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</si>
  <si>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</si>
  <si>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</si>
  <si>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</si>
  <si>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</si>
  <si>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</si>
  <si>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</si>
  <si>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</si>
  <si>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</si>
  <si>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</si>
  <si>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</si>
  <si>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</si>
  <si>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</si>
  <si>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</si>
  <si>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</si>
  <si>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</si>
  <si>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</si>
  <si>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</si>
  <si>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</si>
  <si>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</si>
  <si>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</si>
  <si>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</si>
  <si>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</si>
  <si>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</si>
  <si>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</si>
  <si>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</si>
  <si>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</si>
  <si>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</si>
  <si>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</si>
  <si>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</si>
  <si>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</si>
  <si>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</si>
  <si>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</si>
  <si>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</si>
  <si>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</si>
  <si>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</si>
  <si>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</si>
  <si>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</si>
  <si>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</si>
  <si>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</si>
  <si>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</si>
  <si>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</si>
  <si>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</si>
  <si>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</si>
  <si>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</si>
  <si>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</si>
  <si>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</si>
  <si>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</si>
  <si>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</si>
  <si>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</si>
  <si>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</si>
  <si>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</si>
  <si>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</si>
  <si>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</si>
  <si>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</si>
  <si>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</si>
  <si>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</si>
  <si>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</si>
  <si>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</si>
  <si>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</si>
  <si>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</si>
  <si>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</si>
  <si>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</si>
  <si>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</si>
  <si>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</si>
  <si>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</si>
  <si>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</si>
  <si>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</si>
  <si>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</si>
  <si>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</si>
  <si>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</si>
  <si>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</si>
  <si>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</si>
  <si>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</si>
  <si>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</si>
  <si>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</si>
  <si>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</si>
  <si>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</si>
  <si>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</si>
  <si>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</si>
  <si>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</si>
  <si>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</si>
  <si>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</si>
  <si>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</si>
  <si>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</si>
  <si>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</si>
  <si>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</si>
  <si>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</si>
  <si>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</si>
  <si>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</si>
  <si>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</si>
  <si>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</si>
  <si>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</si>
  <si>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</si>
  <si>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</si>
  <si>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</si>
  <si>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</si>
  <si>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</si>
  <si>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</si>
  <si>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</si>
  <si>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</si>
  <si>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</si>
  <si>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</si>
  <si>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</si>
  <si>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</si>
  <si>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</si>
  <si>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</si>
  <si>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</si>
  <si>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</si>
  <si>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</si>
  <si>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</si>
  <si>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</si>
  <si>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</si>
  <si>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</si>
  <si>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</si>
  <si>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</si>
  <si>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</si>
  <si>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</si>
  <si>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</si>
  <si>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</si>
  <si>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</si>
  <si>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</si>
  <si>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</si>
  <si>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</si>
  <si>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</si>
  <si>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</si>
  <si>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</si>
  <si>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</si>
  <si>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</si>
  <si>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</si>
  <si>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</si>
  <si>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</si>
  <si>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</si>
  <si>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</si>
  <si>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</si>
  <si>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</si>
  <si>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</si>
  <si>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</si>
  <si>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</si>
  <si>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</si>
  <si>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</si>
  <si>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</si>
  <si>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</si>
  <si>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</si>
  <si>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</si>
  <si>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</si>
  <si>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</si>
  <si>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</si>
  <si>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</si>
  <si>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</si>
  <si>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</si>
  <si>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</si>
  <si>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</si>
  <si>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</si>
  <si>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</si>
  <si>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</si>
  <si>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</si>
  <si>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</si>
  <si>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</si>
  <si>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</si>
  <si>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</si>
  <si>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</si>
  <si>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</si>
  <si>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</si>
  <si>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</si>
  <si>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</si>
  <si>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</si>
  <si>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</si>
  <si>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</si>
  <si>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</si>
  <si>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</si>
  <si>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</si>
  <si>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</si>
  <si>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</si>
  <si>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</si>
  <si>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</si>
  <si>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</si>
  <si>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</si>
  <si>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</si>
  <si>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</si>
  <si>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</si>
  <si>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</si>
  <si>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</si>
  <si>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</si>
  <si>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</si>
  <si>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</si>
  <si>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</si>
  <si>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</si>
  <si>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</si>
  <si>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</si>
  <si>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</si>
  <si>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</si>
  <si>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</si>
  <si>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</si>
  <si>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</si>
  <si>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</si>
  <si>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</si>
  <si>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</si>
  <si>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</si>
  <si>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</si>
  <si>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</si>
  <si>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</si>
  <si>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</si>
  <si>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</si>
  <si>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</si>
  <si>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</si>
  <si>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</si>
  <si>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</si>
  <si>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</si>
  <si>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</si>
  <si>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</si>
  <si>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</si>
  <si>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</si>
  <si>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</si>
  <si>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</si>
  <si>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</si>
  <si>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</si>
  <si>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</si>
  <si>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</si>
  <si>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</si>
  <si>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</si>
  <si>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</si>
  <si>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</si>
  <si>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</si>
  <si>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</si>
  <si>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</si>
  <si>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</si>
  <si>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</si>
  <si>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</si>
  <si>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</si>
  <si>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</si>
  <si>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</si>
  <si>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</si>
  <si>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</si>
  <si>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</si>
  <si>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</si>
  <si>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</si>
  <si>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</si>
  <si>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</si>
  <si>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</si>
  <si>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</si>
  <si>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</si>
  <si>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</si>
  <si>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</si>
  <si>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</si>
  <si>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</si>
  <si>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</si>
  <si>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</si>
  <si>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</si>
  <si>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</si>
  <si>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</si>
  <si>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</si>
  <si>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</si>
  <si>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</si>
  <si>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</si>
  <si>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</si>
  <si>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</si>
  <si>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</si>
  <si>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</si>
  <si>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</si>
  <si>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</si>
  <si>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</si>
  <si>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</si>
  <si>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</si>
  <si>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</si>
  <si>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</si>
  <si>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</si>
  <si>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</si>
  <si>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</si>
  <si>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</si>
  <si>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</si>
  <si>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</si>
  <si>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</si>
  <si>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</si>
  <si>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</si>
  <si>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</si>
  <si>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</si>
  <si>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</si>
  <si>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</si>
  <si>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</si>
  <si>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</si>
  <si>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</si>
  <si>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</si>
  <si>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</si>
  <si>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</si>
  <si>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</si>
  <si>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</si>
  <si>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</si>
  <si>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</si>
  <si>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</si>
  <si>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</si>
  <si>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</si>
  <si>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</si>
  <si>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</si>
  <si>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</si>
  <si>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</si>
  <si>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</si>
  <si>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</si>
  <si>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</si>
  <si>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</si>
  <si>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</si>
  <si>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</si>
  <si>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</si>
  <si>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</si>
  <si>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</si>
  <si>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</si>
  <si>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</si>
  <si>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</si>
  <si>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</si>
  <si>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</si>
  <si>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</si>
  <si>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</si>
  <si>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</si>
  <si>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</si>
  <si>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</si>
  <si>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</si>
  <si>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</si>
  <si>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</si>
  <si>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</si>
  <si>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</si>
  <si>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</si>
  <si>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</si>
  <si>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</si>
  <si>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</si>
  <si>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</si>
  <si>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</si>
  <si>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</si>
  <si>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</si>
  <si>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</si>
  <si>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</si>
  <si>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</si>
  <si>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</si>
  <si>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</si>
  <si>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</si>
  <si>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</si>
  <si>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</si>
  <si>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</si>
  <si>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</si>
  <si>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</si>
  <si>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</si>
  <si>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</si>
  <si>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</si>
  <si>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</si>
  <si>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</si>
  <si>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</si>
  <si>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</si>
  <si>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</si>
  <si>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</si>
  <si>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</si>
  <si>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</si>
  <si>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</si>
  <si>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</si>
  <si>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</si>
  <si>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</si>
  <si>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</si>
  <si>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</si>
  <si>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</si>
  <si>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</si>
  <si>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</si>
  <si>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</si>
  <si>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</si>
  <si>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</si>
  <si>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</si>
  <si>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</si>
  <si>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</si>
  <si>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</si>
  <si>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</si>
  <si>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</si>
  <si>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</si>
  <si>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</si>
  <si>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</si>
  <si>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</si>
  <si>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</si>
  <si>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</si>
  <si>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</si>
  <si>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</si>
  <si>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</si>
  <si>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</si>
  <si>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</si>
  <si>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</si>
  <si>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</si>
  <si>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</si>
  <si>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</si>
  <si>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</si>
  <si>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</si>
  <si>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</si>
  <si>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</si>
  <si>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</si>
  <si>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</si>
  <si>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</si>
  <si>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</si>
  <si>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</si>
  <si>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</si>
  <si>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</si>
  <si>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</si>
  <si>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</si>
  <si>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</si>
  <si>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</si>
  <si>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</si>
  <si>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</si>
  <si>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</si>
  <si>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</si>
  <si>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</si>
  <si>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</si>
  <si>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</si>
  <si>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</si>
  <si>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</si>
  <si>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</si>
  <si>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</si>
  <si>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</si>
  <si>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</si>
  <si>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</si>
  <si>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</si>
  <si>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</si>
  <si>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</si>
  <si>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</si>
  <si>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</si>
  <si>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</si>
  <si>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</si>
  <si>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</si>
  <si>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</si>
  <si>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</si>
  <si>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</si>
  <si>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</si>
  <si>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</si>
  <si>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</si>
  <si>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</si>
  <si>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</si>
  <si>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</si>
  <si>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</si>
  <si>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</si>
  <si>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</si>
  <si>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</si>
  <si>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</si>
  <si>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</si>
  <si>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</si>
  <si>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</si>
  <si>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</si>
  <si>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</si>
  <si>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</si>
  <si>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</si>
  <si>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</si>
  <si>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</si>
  <si>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</si>
  <si>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</si>
  <si>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</si>
  <si>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</si>
  <si>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</si>
  <si>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</si>
  <si>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</si>
  <si>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</si>
  <si>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</si>
  <si>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</si>
  <si>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</si>
  <si>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</si>
  <si>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</si>
  <si>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</si>
  <si>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</si>
  <si>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</si>
  <si>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</si>
  <si>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</si>
  <si>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</si>
  <si>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</si>
  <si>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</si>
  <si>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</si>
  <si>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</si>
  <si>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</si>
  <si>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</si>
  <si>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</si>
  <si>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</si>
  <si>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</si>
  <si>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</si>
  <si>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</si>
  <si>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</si>
  <si>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</si>
  <si>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</si>
  <si>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</si>
  <si>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</si>
  <si>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</si>
  <si>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</si>
  <si>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</si>
  <si>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</si>
  <si>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</si>
  <si>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</si>
  <si>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</si>
  <si>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</si>
  <si>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</si>
  <si>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</si>
  <si>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</si>
  <si>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</si>
  <si>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</si>
  <si>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</si>
  <si>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</si>
  <si>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</si>
  <si>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</si>
  <si>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</si>
  <si>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</si>
  <si>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</si>
  <si>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</si>
  <si>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</si>
  <si>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</si>
  <si>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</si>
  <si>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</si>
  <si>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</si>
  <si>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</si>
  <si>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</si>
  <si>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</si>
  <si>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</si>
  <si>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</si>
  <si>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</si>
  <si>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</si>
  <si>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</si>
  <si>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</si>
  <si>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</si>
  <si>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</si>
  <si>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</si>
  <si>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</si>
  <si>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</si>
  <si>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</si>
  <si>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</si>
  <si>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</si>
  <si>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</si>
  <si>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</si>
  <si>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</si>
  <si>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</si>
  <si>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</si>
  <si>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</si>
  <si>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</si>
  <si>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</si>
  <si>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</si>
  <si>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</si>
  <si>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</si>
  <si>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</si>
  <si>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</si>
  <si>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</si>
  <si>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</si>
  <si>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</si>
  <si>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</si>
  <si>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</si>
  <si>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</si>
  <si>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</si>
  <si>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</si>
  <si>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</si>
  <si>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</si>
  <si>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</si>
  <si>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</si>
  <si>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</si>
  <si>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</si>
  <si>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</si>
  <si>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</si>
  <si>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</si>
  <si>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</si>
  <si>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</si>
  <si>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</si>
  <si>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</si>
  <si>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</si>
  <si>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</si>
  <si>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</si>
  <si>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</si>
  <si>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</si>
  <si>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</si>
  <si>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</si>
  <si>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</si>
  <si>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</si>
  <si>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</si>
  <si>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</si>
  <si>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</si>
  <si>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</si>
  <si>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</si>
  <si>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</si>
  <si>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</si>
  <si>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</si>
  <si>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</si>
  <si>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</si>
  <si>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</si>
  <si>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</si>
  <si>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</si>
  <si>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</si>
  <si>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</si>
  <si>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</si>
  <si>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</si>
  <si>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</si>
  <si>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</si>
  <si>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</si>
  <si>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</si>
  <si>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</si>
  <si>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</si>
  <si>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</si>
  <si>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</si>
  <si>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</si>
  <si>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</si>
  <si>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</si>
  <si>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</si>
  <si>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</si>
  <si>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</si>
  <si>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</si>
  <si>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</si>
  <si>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</si>
  <si>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</si>
  <si>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</si>
  <si>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</si>
  <si>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</si>
  <si>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</si>
  <si>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</si>
  <si>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</si>
  <si>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</si>
  <si>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</si>
  <si>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</si>
  <si>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</si>
  <si>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</si>
  <si>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</si>
  <si>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</si>
  <si>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</si>
  <si>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</si>
  <si>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</si>
  <si>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</si>
  <si>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</si>
  <si>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</si>
  <si>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</si>
  <si>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</si>
  <si>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</si>
  <si>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</si>
  <si>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</si>
  <si>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</si>
  <si>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</si>
  <si>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</si>
  <si>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</si>
  <si>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</si>
  <si>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</si>
  <si>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</si>
  <si>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</si>
  <si>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</si>
  <si>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</si>
  <si>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</si>
  <si>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</si>
  <si>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</si>
  <si>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</si>
  <si>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</si>
  <si>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</si>
  <si>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</si>
  <si>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</si>
  <si>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</si>
  <si>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</si>
  <si>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</si>
  <si>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</si>
  <si>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</si>
  <si>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</si>
  <si>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</si>
  <si>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</si>
  <si>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</si>
  <si>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</si>
  <si>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</si>
  <si>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</si>
  <si>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</si>
  <si>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</si>
  <si>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</si>
  <si>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</si>
  <si>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</si>
  <si>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</si>
  <si>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</si>
  <si>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</si>
  <si>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</si>
  <si>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</si>
  <si>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</si>
  <si>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</si>
  <si>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</si>
  <si>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</si>
  <si>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</si>
  <si>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</si>
  <si>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</si>
  <si>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</si>
  <si>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</si>
  <si>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</si>
  <si>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</si>
  <si>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</si>
  <si>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</si>
  <si>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</si>
  <si>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</si>
  <si>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</si>
  <si>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</si>
  <si>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</si>
  <si>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</si>
  <si>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</si>
  <si>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</si>
  <si>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</si>
  <si>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</si>
  <si>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</si>
  <si>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</si>
  <si>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</si>
  <si>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</si>
  <si>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</si>
  <si>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</si>
  <si>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</si>
  <si>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</si>
  <si>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</si>
  <si>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</si>
  <si>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</si>
  <si>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</si>
  <si>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</si>
  <si>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</si>
  <si>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</si>
  <si>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</si>
  <si>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</si>
  <si>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</si>
  <si>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</si>
  <si>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</si>
  <si>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</si>
  <si>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</si>
  <si>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</si>
  <si>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</si>
  <si>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</si>
  <si>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</si>
  <si>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</si>
  <si>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</si>
  <si>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</si>
  <si>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</si>
  <si>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</si>
  <si>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</si>
  <si>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</si>
  <si>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</si>
  <si>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</si>
  <si>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</si>
  <si>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</si>
  <si>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</si>
  <si>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</si>
  <si>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</si>
  <si>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</si>
  <si>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</si>
  <si>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</si>
  <si>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</si>
  <si>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</si>
  <si>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</si>
  <si>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</si>
  <si>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</si>
  <si>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</si>
  <si>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</si>
  <si>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</si>
  <si>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</si>
  <si>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</si>
  <si>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</si>
  <si>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</si>
  <si>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</si>
  <si>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</si>
  <si>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</si>
  <si>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</si>
  <si>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</si>
  <si>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</si>
  <si>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</si>
  <si>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</si>
  <si>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</si>
  <si>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</si>
  <si>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</si>
  <si>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</si>
  <si>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</si>
  <si>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</si>
  <si>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</si>
  <si>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</si>
  <si>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</si>
  <si>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</si>
  <si>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</si>
  <si>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</si>
  <si>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</si>
  <si>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</si>
  <si>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</si>
  <si>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</si>
  <si>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</si>
  <si>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</si>
  <si>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</si>
  <si>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</si>
  <si>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</si>
  <si>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</si>
  <si>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</si>
  <si>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</si>
  <si>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</si>
  <si>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</si>
  <si>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</si>
  <si>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</si>
  <si>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</si>
  <si>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</si>
  <si>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</si>
  <si>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</si>
  <si>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</si>
  <si>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</si>
  <si>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</si>
  <si>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</si>
  <si>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</si>
  <si>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</si>
  <si>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</si>
  <si>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</si>
  <si>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</si>
  <si>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</si>
  <si>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</si>
  <si>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</si>
  <si>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</si>
  <si>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</si>
  <si>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</si>
  <si>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</si>
  <si>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</si>
  <si>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</si>
  <si>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</si>
  <si>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</si>
  <si>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</si>
  <si>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</si>
  <si>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</si>
  <si>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</si>
  <si>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</si>
  <si>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</si>
  <si>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</si>
  <si>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</si>
  <si>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</si>
  <si>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</si>
  <si>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</si>
  <si>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</si>
  <si>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</si>
  <si>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</si>
  <si>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</si>
  <si>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</si>
  <si>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</si>
  <si>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</si>
  <si>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</si>
  <si>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</si>
  <si>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</si>
  <si>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</si>
  <si>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</si>
  <si>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</si>
  <si>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</si>
  <si>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</si>
  <si>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</si>
  <si>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</si>
  <si>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</si>
  <si>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</si>
  <si>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</si>
  <si>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</si>
  <si>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</si>
  <si>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</si>
  <si>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</si>
  <si>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</si>
  <si>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</si>
  <si>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</si>
  <si>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</si>
  <si>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</si>
  <si>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</si>
  <si>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</si>
  <si>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</si>
  <si>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</si>
  <si>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</si>
  <si>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</si>
  <si>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</si>
  <si>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</si>
  <si>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</si>
  <si>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</si>
  <si>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</si>
  <si>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</si>
  <si>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</si>
  <si>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</si>
  <si>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</si>
  <si>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</si>
  <si>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</si>
  <si>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</si>
  <si>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</si>
  <si>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</si>
  <si>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</si>
  <si>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</si>
  <si>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</si>
  <si>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</si>
  <si>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</si>
  <si>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</si>
  <si>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</si>
  <si>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</si>
  <si>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</si>
  <si>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</si>
  <si>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</si>
  <si>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</si>
  <si>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</si>
  <si>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</si>
  <si>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</si>
  <si>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</si>
  <si>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</si>
  <si>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</si>
  <si>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</si>
  <si>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</si>
  <si>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</si>
  <si>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</si>
  <si>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</si>
  <si>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</si>
  <si>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</si>
  <si>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</si>
  <si>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</si>
  <si>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</si>
  <si>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</si>
  <si>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</si>
  <si>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</si>
  <si>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</si>
  <si>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</si>
  <si>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</si>
  <si>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</si>
  <si>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</si>
  <si>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</si>
  <si>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</si>
  <si>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</si>
  <si>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</si>
  <si>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</si>
  <si>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</si>
  <si>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</si>
  <si>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</si>
  <si>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</si>
  <si>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</si>
  <si>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</si>
  <si>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</si>
  <si>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</si>
  <si>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</si>
  <si>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</si>
  <si>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</si>
  <si>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</si>
  <si>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</si>
  <si>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</si>
  <si>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</si>
  <si>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</si>
  <si>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</si>
  <si>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</si>
  <si>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</si>
  <si>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</si>
  <si>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</si>
  <si>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</si>
  <si>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</si>
  <si>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</si>
  <si>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</si>
  <si>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</si>
  <si>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</si>
  <si>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</si>
  <si>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</si>
  <si>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</si>
  <si>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</si>
  <si>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</si>
  <si>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</si>
  <si>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</si>
  <si>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</si>
  <si>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</si>
  <si>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</si>
  <si>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</si>
  <si>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</si>
  <si>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</si>
  <si>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</si>
  <si>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</si>
  <si>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</si>
  <si>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</si>
  <si>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</si>
  <si>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</si>
  <si>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</si>
  <si>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</si>
  <si>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</si>
  <si>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</si>
  <si>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</si>
  <si>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</si>
  <si>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</si>
  <si>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</si>
  <si>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</si>
  <si>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</si>
  <si>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</si>
  <si>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</si>
  <si>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</si>
  <si>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</si>
  <si>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</si>
  <si>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</si>
  <si>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</si>
  <si>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</si>
  <si>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</si>
  <si>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</si>
  <si>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</si>
  <si>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</si>
  <si>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</si>
  <si>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</si>
  <si>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</si>
  <si>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</si>
  <si>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</si>
  <si>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</si>
  <si>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</si>
  <si>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</si>
  <si>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</si>
  <si>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</si>
  <si>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</si>
  <si>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</si>
  <si>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</si>
  <si>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</si>
  <si>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</si>
  <si>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</si>
  <si>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</si>
  <si>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</si>
  <si>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</si>
  <si>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</si>
  <si>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</si>
  <si>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</si>
  <si>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</si>
  <si>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</si>
  <si>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</si>
  <si>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</si>
  <si>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</si>
  <si>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</si>
  <si>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</si>
  <si>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</si>
  <si>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</si>
  <si>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</si>
  <si>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</si>
  <si>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</si>
  <si>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</si>
  <si>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</si>
  <si>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</si>
  <si>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</si>
  <si>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</si>
  <si>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</si>
  <si>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</si>
  <si>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</si>
  <si>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</si>
  <si>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</si>
  <si>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</si>
  <si>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</si>
  <si>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</si>
  <si>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</si>
  <si>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</si>
  <si>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</si>
  <si>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</si>
  <si>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</si>
  <si>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</si>
  <si>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</si>
  <si>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</si>
  <si>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</si>
  <si>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</si>
  <si>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</si>
  <si>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</si>
  <si>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</si>
  <si>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</si>
  <si>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</si>
  <si>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</si>
  <si>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</si>
  <si>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</si>
  <si>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</si>
  <si>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</si>
  <si>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</si>
  <si>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</si>
  <si>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</si>
  <si>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</si>
  <si>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</si>
  <si>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</si>
  <si>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</si>
  <si>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</si>
  <si>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</si>
  <si>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</si>
  <si>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</si>
  <si>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</si>
  <si>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</si>
  <si>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</si>
  <si>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</si>
  <si>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</si>
  <si>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</si>
  <si>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</si>
  <si>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</si>
  <si>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</si>
  <si>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</si>
  <si>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</si>
  <si>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</si>
  <si>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</si>
  <si>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</si>
  <si>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</si>
  <si>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</si>
  <si>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</si>
  <si>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</si>
  <si>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</si>
  <si>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</si>
  <si>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</si>
  <si>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</si>
  <si>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</si>
  <si>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</si>
  <si>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</si>
  <si>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</si>
  <si>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</si>
  <si>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</si>
  <si>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</si>
  <si>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</si>
  <si>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</si>
  <si>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</si>
  <si>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</si>
  <si>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</si>
  <si>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</si>
  <si>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</si>
  <si>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</si>
  <si>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</si>
  <si>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</si>
  <si>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</si>
  <si>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</si>
  <si>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</si>
  <si>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</si>
  <si>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</si>
  <si>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</si>
  <si>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</si>
  <si>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</si>
  <si>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</si>
  <si>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</si>
  <si>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</si>
  <si>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</si>
  <si>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</si>
  <si>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</si>
  <si>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</si>
  <si>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</si>
  <si>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</si>
  <si>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</si>
  <si>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</si>
  <si>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</si>
  <si>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</si>
  <si>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</si>
  <si>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</si>
  <si>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</si>
  <si>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</si>
  <si>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</si>
  <si>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</si>
  <si>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</si>
  <si>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</si>
  <si>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</si>
  <si>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</si>
  <si>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</si>
  <si>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</si>
  <si>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</si>
  <si>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</si>
  <si>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</si>
  <si>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</si>
  <si>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</si>
  <si>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</si>
  <si>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</si>
  <si>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</si>
  <si>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</si>
  <si>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</si>
  <si>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</si>
  <si>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</si>
  <si>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</si>
  <si>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</si>
  <si>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</si>
  <si>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</si>
  <si>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</si>
  <si>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</si>
  <si>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</si>
  <si>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</si>
  <si>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</si>
  <si>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</si>
  <si>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</si>
  <si>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</si>
  <si>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</si>
  <si>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</si>
  <si>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</si>
  <si>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</si>
  <si>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</si>
  <si>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</si>
  <si>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</si>
  <si>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</si>
  <si>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</si>
  <si>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</si>
  <si>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</si>
  <si>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</si>
  <si>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</si>
  <si>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</si>
  <si>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</si>
  <si>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</si>
  <si>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</si>
  <si>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</si>
  <si>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</si>
  <si>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</si>
  <si>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</si>
  <si>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</si>
  <si>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</si>
  <si>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</si>
  <si>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</si>
  <si>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</si>
  <si>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</si>
  <si>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</si>
  <si>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</si>
  <si>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</si>
  <si>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</si>
  <si>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</si>
  <si>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</si>
  <si>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</si>
  <si>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</si>
  <si>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</si>
  <si>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</si>
  <si>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</si>
  <si>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</si>
  <si>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</si>
  <si>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</si>
  <si>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</si>
  <si>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</si>
  <si>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</si>
  <si>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</si>
  <si>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</si>
  <si>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</si>
  <si>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</si>
  <si>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</si>
  <si>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</si>
  <si>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</si>
  <si>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</si>
  <si>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</si>
  <si>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</si>
  <si>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</si>
  <si>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</si>
  <si>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</si>
  <si>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</si>
  <si>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</si>
  <si>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</si>
  <si>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</si>
  <si>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</si>
  <si>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</si>
  <si>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</si>
  <si>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</si>
  <si>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</si>
  <si>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</si>
  <si>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</si>
  <si>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</si>
  <si>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</si>
  <si>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</si>
  <si>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</si>
  <si>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</si>
  <si>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</si>
  <si>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</si>
  <si>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</si>
  <si>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</si>
  <si>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</si>
  <si>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</si>
  <si>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</si>
  <si>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</si>
  <si>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</si>
  <si>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</si>
  <si>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</si>
  <si>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</si>
  <si>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</si>
  <si>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</si>
  <si>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</si>
  <si>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</si>
  <si>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</si>
  <si>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</si>
  <si>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</si>
  <si>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</si>
  <si>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</si>
  <si>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</si>
  <si>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</si>
  <si>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</si>
  <si>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</si>
  <si>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</si>
  <si>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</si>
  <si>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</si>
  <si>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</si>
  <si>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</si>
  <si>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</si>
  <si>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</si>
  <si>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</si>
  <si>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</si>
  <si>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</si>
  <si>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</si>
  <si>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</si>
  <si>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</si>
  <si>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</si>
  <si>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</si>
  <si>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</si>
  <si>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</si>
  <si>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</si>
  <si>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</si>
  <si>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</si>
  <si>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</si>
  <si>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</si>
  <si>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</si>
  <si>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</si>
  <si>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</si>
  <si>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</si>
  <si>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</si>
  <si>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</si>
  <si>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</si>
  <si>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</si>
  <si>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</si>
  <si>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</si>
  <si>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</si>
  <si>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</si>
  <si>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</si>
  <si>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</si>
  <si>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</si>
  <si>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</si>
  <si>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</si>
  <si>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</si>
  <si>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</si>
  <si>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</si>
  <si>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</si>
  <si>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</si>
  <si>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</si>
  <si>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</si>
  <si>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</si>
  <si>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</si>
  <si>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</si>
  <si>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</si>
  <si>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</si>
  <si>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</si>
  <si>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</si>
  <si>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</si>
  <si>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</si>
  <si>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</si>
  <si>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</si>
  <si>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</si>
  <si>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</si>
  <si>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</si>
  <si>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</si>
  <si>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</si>
  <si>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</si>
  <si>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</si>
  <si>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</si>
  <si>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</si>
  <si>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</si>
  <si>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</si>
  <si>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</si>
  <si>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</si>
  <si>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</si>
  <si>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</si>
  <si>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</si>
  <si>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</si>
  <si>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</si>
  <si>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</si>
  <si>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</si>
  <si>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</si>
  <si>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</si>
  <si>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</si>
  <si>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</si>
  <si>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</si>
  <si>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</si>
  <si>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</si>
  <si>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</si>
  <si>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</si>
  <si>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</si>
  <si>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</si>
  <si>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</si>
  <si>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</si>
  <si>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</si>
  <si>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</si>
  <si>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</si>
  <si>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</si>
  <si>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</si>
  <si>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</si>
  <si>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</si>
  <si>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</si>
  <si>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</si>
  <si>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</si>
  <si>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</si>
  <si>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</si>
  <si>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</si>
  <si>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</si>
  <si>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</si>
  <si>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</si>
  <si>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</si>
  <si>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</si>
  <si>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</si>
  <si>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</si>
  <si>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</si>
  <si>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</si>
  <si>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</si>
  <si>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</si>
  <si>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</si>
  <si>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</si>
  <si>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</si>
  <si>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</si>
  <si>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</si>
  <si>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</si>
  <si>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</si>
  <si>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</si>
  <si>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</si>
  <si>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</si>
  <si>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</si>
  <si>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</si>
  <si>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</si>
  <si>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</si>
  <si>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</si>
  <si>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</si>
  <si>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</si>
  <si>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</si>
  <si>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</si>
  <si>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</si>
  <si>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</si>
  <si>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</si>
  <si>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</si>
  <si>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</si>
  <si>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</si>
  <si>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</si>
  <si>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</si>
  <si>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</si>
  <si>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</si>
  <si>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</si>
  <si>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</si>
  <si>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</si>
  <si>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</si>
  <si>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</si>
  <si>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</si>
  <si>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</si>
  <si>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</si>
  <si>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</si>
  <si>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</si>
  <si>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</si>
  <si>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</si>
  <si>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</si>
  <si>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</si>
  <si>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</si>
  <si>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</si>
  <si>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</si>
  <si>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</si>
  <si>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</si>
  <si>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</si>
  <si>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</si>
  <si>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</si>
  <si>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</si>
  <si>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</si>
  <si>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</si>
  <si>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</si>
  <si>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</si>
  <si>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</si>
  <si>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</si>
  <si>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</si>
  <si>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</si>
  <si>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</si>
  <si>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</si>
  <si>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</si>
  <si>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</si>
  <si>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</si>
  <si>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</si>
  <si>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</si>
  <si>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</si>
  <si>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</si>
  <si>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</si>
  <si>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</si>
  <si>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</si>
  <si>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</si>
  <si>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</si>
  <si>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</si>
  <si>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</si>
  <si>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</si>
  <si>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</si>
  <si>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</si>
  <si>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</si>
  <si>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</si>
  <si>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</si>
  <si>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</si>
  <si>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</si>
  <si>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</si>
  <si>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</si>
  <si>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</si>
  <si>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</si>
  <si>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</si>
  <si>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</si>
  <si>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</si>
  <si>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</si>
  <si>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</si>
  <si>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</si>
  <si>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</si>
  <si>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</si>
  <si>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</si>
  <si>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</si>
  <si>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</si>
  <si>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</si>
  <si>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</si>
  <si>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</si>
  <si>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</si>
  <si>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</si>
  <si>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</si>
  <si>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</si>
  <si>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</si>
  <si>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</si>
  <si>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</si>
  <si>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</si>
  <si>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</si>
  <si>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</si>
  <si>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</si>
  <si>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</si>
  <si>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</si>
  <si>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</si>
  <si>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</si>
  <si>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</si>
  <si>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</si>
  <si>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</si>
  <si>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</si>
  <si>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</si>
  <si>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</si>
  <si>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</si>
  <si>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</si>
  <si>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</si>
  <si>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</si>
  <si>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</si>
  <si>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</si>
  <si>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</si>
  <si>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</si>
  <si>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</si>
  <si>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</si>
  <si>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</si>
  <si>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</si>
  <si>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</si>
  <si>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</si>
  <si>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</si>
  <si>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</si>
  <si>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</si>
  <si>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</si>
  <si>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</si>
  <si>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</si>
  <si>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</si>
  <si>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</si>
  <si>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</si>
  <si>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</si>
  <si>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</si>
  <si>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</si>
  <si>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</si>
  <si>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</si>
  <si>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</si>
  <si>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</si>
  <si>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</si>
  <si>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</si>
  <si>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</si>
  <si>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</si>
  <si>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</si>
  <si>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</si>
  <si>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</si>
  <si>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</si>
  <si>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</si>
  <si>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</si>
  <si>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</si>
  <si>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</si>
  <si>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</si>
  <si>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</si>
  <si>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</si>
  <si>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</si>
  <si>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</si>
  <si>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</si>
  <si>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</si>
  <si>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</si>
  <si>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</si>
  <si>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</si>
  <si>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</si>
  <si>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</si>
  <si>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</si>
  <si>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</si>
  <si>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</si>
  <si>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</si>
  <si>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</si>
  <si>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</si>
  <si>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</si>
  <si>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</si>
  <si>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</si>
  <si>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</si>
  <si>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</si>
  <si>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</si>
  <si>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</si>
  <si>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</si>
  <si>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</si>
  <si>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</si>
  <si>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</si>
  <si>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</si>
  <si>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</si>
  <si>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</si>
  <si>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</si>
  <si>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</si>
  <si>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</si>
  <si>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</si>
  <si>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</si>
  <si>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</si>
  <si>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</si>
  <si>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</si>
  <si>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</si>
  <si>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</si>
  <si>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</si>
  <si>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</si>
  <si>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</si>
  <si>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</si>
  <si>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</si>
  <si>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</si>
  <si>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</si>
  <si>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</si>
  <si>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</si>
  <si>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</si>
  <si>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</si>
  <si>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</si>
  <si>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</si>
  <si>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</si>
  <si>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</si>
  <si>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</si>
  <si>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</si>
  <si>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</si>
  <si>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</si>
  <si>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</si>
  <si>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</si>
  <si>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</si>
  <si>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</si>
  <si>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</si>
  <si>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</si>
  <si>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</si>
  <si>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</si>
  <si>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</si>
  <si>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</si>
  <si>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</si>
  <si>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</si>
  <si>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</si>
  <si>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</si>
  <si>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</si>
  <si>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</si>
  <si>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</si>
  <si>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</si>
  <si>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</si>
  <si>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</si>
  <si>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</si>
  <si>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</si>
  <si>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</si>
  <si>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</si>
  <si>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</si>
  <si>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</si>
  <si>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</si>
  <si>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</si>
  <si>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</si>
  <si>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</si>
  <si>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</si>
  <si>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</si>
  <si>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</si>
  <si>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</si>
  <si>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</si>
  <si>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</si>
  <si>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</si>
  <si>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</si>
  <si>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</si>
  <si>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</si>
  <si>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</si>
  <si>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</si>
  <si>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</si>
  <si>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</si>
  <si>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</si>
  <si>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</si>
  <si>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</si>
  <si>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</si>
  <si>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</si>
  <si>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</si>
  <si>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</si>
  <si>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</si>
  <si>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</si>
  <si>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</si>
  <si>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</si>
  <si>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</si>
  <si>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</si>
  <si>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</si>
  <si>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</si>
  <si>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</si>
  <si>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</si>
  <si>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</si>
  <si>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</si>
  <si>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</si>
  <si>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</si>
  <si>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</si>
  <si>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</si>
  <si>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</si>
  <si>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</si>
  <si>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</si>
  <si>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</si>
  <si>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</si>
  <si>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</si>
  <si>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</si>
  <si>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</si>
  <si>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</si>
  <si>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</si>
  <si>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</si>
  <si>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</si>
  <si>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</si>
  <si>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</si>
  <si>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</si>
  <si>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</si>
  <si>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</si>
  <si>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</si>
  <si>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</si>
  <si>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</si>
  <si>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</si>
  <si>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</si>
  <si>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</si>
  <si>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</si>
  <si>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</si>
  <si>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</si>
  <si>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</si>
  <si>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</si>
  <si>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</si>
  <si>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</si>
  <si>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</si>
  <si>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</si>
  <si>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</si>
  <si>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</si>
  <si>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</si>
  <si>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</si>
  <si>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</si>
  <si>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</si>
  <si>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</si>
  <si>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</si>
  <si>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</si>
  <si>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</si>
  <si>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</si>
  <si>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</si>
  <si>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</si>
  <si>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</si>
  <si>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</si>
  <si>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</si>
  <si>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</si>
  <si>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</si>
  <si>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</si>
  <si>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</si>
  <si>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</si>
  <si>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</si>
  <si>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</si>
  <si>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</si>
  <si>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</si>
  <si>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</si>
  <si>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</si>
  <si>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</si>
  <si>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</si>
  <si>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</si>
  <si>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</si>
  <si>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</si>
  <si>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</si>
  <si>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</si>
  <si>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</si>
  <si>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</si>
  <si>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</si>
  <si>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</si>
  <si>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</si>
  <si>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</si>
  <si>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</si>
  <si>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</si>
  <si>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</si>
  <si>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</si>
  <si>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</si>
  <si>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</si>
  <si>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</si>
  <si>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</si>
  <si>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</si>
  <si>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</si>
  <si>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</si>
  <si>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</si>
  <si>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</si>
  <si>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</si>
  <si>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</si>
  <si>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</si>
  <si>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</si>
  <si>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</si>
  <si>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</si>
  <si>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</si>
  <si>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</si>
  <si>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</si>
  <si>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</si>
  <si>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</si>
  <si>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</si>
  <si>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</si>
  <si>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</si>
  <si>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</si>
  <si>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</si>
  <si>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</si>
  <si>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</si>
  <si>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</si>
  <si>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</si>
  <si>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</si>
  <si>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</si>
  <si>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</si>
  <si>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</si>
  <si>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</si>
  <si>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</si>
  <si>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</si>
  <si>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</si>
  <si>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</si>
  <si>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</si>
  <si>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</si>
  <si>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</si>
  <si>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</si>
  <si>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</si>
  <si>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</si>
  <si>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</si>
  <si>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</si>
  <si>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</si>
  <si>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</si>
  <si>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</si>
  <si>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</si>
  <si>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</si>
  <si>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</si>
  <si>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</si>
  <si>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</si>
  <si>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</si>
  <si>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</si>
  <si>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</si>
  <si>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</si>
  <si>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</si>
  <si>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</si>
  <si>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</si>
  <si>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</si>
  <si>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</si>
  <si>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</si>
  <si>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</si>
  <si>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</si>
  <si>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</si>
  <si>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</si>
  <si>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</si>
  <si>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</si>
  <si>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</si>
  <si>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</si>
  <si>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</si>
  <si>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</si>
  <si>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</si>
  <si>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</si>
  <si>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</si>
  <si>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</si>
  <si>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</si>
  <si>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</si>
  <si>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</si>
  <si>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</si>
  <si>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</si>
  <si>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</si>
  <si>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</si>
  <si>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</si>
  <si>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</si>
  <si>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</si>
  <si>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</si>
  <si>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</si>
  <si>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</si>
  <si>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</si>
  <si>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</si>
  <si>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</si>
  <si>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</si>
  <si>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</si>
  <si>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</si>
  <si>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</si>
  <si>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</si>
  <si>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</si>
  <si>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</si>
  <si>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</si>
  <si>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</si>
  <si>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</si>
  <si>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</si>
  <si>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</si>
  <si>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</si>
  <si>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</si>
  <si>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</si>
  <si>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</si>
  <si>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</si>
  <si>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</si>
  <si>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</si>
  <si>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</si>
  <si>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</si>
  <si>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</si>
  <si>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</si>
  <si>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</si>
  <si>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</si>
  <si>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</si>
  <si>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</si>
  <si>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</si>
  <si>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</si>
  <si>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</si>
  <si>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</si>
  <si>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</si>
  <si>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</si>
  <si>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</si>
  <si>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</si>
  <si>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</si>
  <si>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</si>
  <si>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</si>
  <si>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</si>
  <si>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</si>
  <si>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</si>
  <si>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</si>
  <si>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</si>
  <si>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</si>
  <si>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</si>
  <si>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</si>
  <si>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</si>
  <si>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</si>
  <si>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</si>
  <si>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</si>
  <si>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</si>
  <si>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</si>
  <si>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</si>
  <si>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</si>
  <si>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</si>
  <si>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</si>
  <si>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</si>
  <si>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</si>
  <si>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</si>
  <si>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</si>
  <si>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</si>
  <si>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</si>
  <si>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</si>
  <si>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</si>
  <si>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</si>
  <si>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</si>
  <si>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</si>
  <si>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</si>
  <si>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</si>
  <si>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</si>
  <si>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</si>
  <si>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</si>
  <si>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</si>
  <si>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</si>
  <si>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</si>
  <si>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</si>
  <si>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</si>
  <si>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</si>
  <si>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</si>
  <si>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</si>
  <si>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</si>
  <si>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</si>
  <si>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</si>
  <si>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</si>
  <si>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</si>
  <si>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</si>
  <si>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</si>
  <si>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</si>
  <si>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</si>
  <si>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</si>
  <si>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</si>
  <si>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</si>
  <si>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</si>
  <si>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</si>
  <si>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</si>
  <si>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</si>
  <si>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</si>
  <si>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</si>
  <si>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</si>
  <si>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</si>
  <si>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</si>
  <si>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</si>
  <si>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</si>
  <si>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</si>
  <si>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</si>
  <si>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</si>
  <si>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</si>
  <si>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</si>
  <si>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</si>
  <si>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</si>
  <si>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</si>
  <si>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</si>
  <si>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</si>
  <si>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</si>
  <si>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</si>
  <si>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</si>
  <si>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</si>
  <si>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</si>
  <si>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</si>
  <si>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</si>
  <si>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</si>
  <si>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</si>
  <si>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</si>
  <si>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</si>
  <si>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</si>
  <si>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</si>
  <si>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</si>
  <si>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</si>
  <si>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</si>
  <si>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</si>
  <si>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</si>
  <si>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</si>
  <si>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</si>
  <si>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</si>
  <si>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</si>
  <si>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</si>
  <si>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</si>
  <si>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</si>
  <si>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</si>
  <si>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</si>
  <si>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</si>
  <si>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</si>
  <si>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</si>
  <si>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</si>
  <si>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</si>
  <si>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</si>
  <si>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</si>
  <si>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</si>
  <si>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</si>
  <si>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</si>
  <si>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</si>
  <si>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</si>
  <si>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</si>
  <si>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</si>
  <si>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</si>
  <si>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</si>
  <si>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</si>
  <si>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</si>
  <si>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</si>
  <si>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</si>
  <si>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</si>
  <si>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</si>
  <si>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</si>
  <si>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</si>
  <si>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</si>
  <si>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</si>
  <si>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</si>
  <si>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</si>
  <si>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</si>
  <si>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</si>
  <si>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</si>
  <si>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</si>
  <si>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</si>
  <si>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</si>
  <si>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</si>
  <si>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</si>
  <si>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</si>
  <si>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</si>
  <si>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</si>
  <si>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</si>
  <si>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</si>
  <si>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</si>
  <si>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</si>
  <si>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</si>
  <si>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</si>
  <si>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</si>
  <si>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</si>
  <si>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</si>
  <si>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</si>
  <si>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</si>
  <si>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</si>
  <si>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</si>
  <si>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</si>
  <si>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</si>
  <si>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</si>
  <si>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</si>
  <si>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</si>
  <si>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</si>
  <si>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</si>
  <si>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</si>
  <si>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</si>
  <si>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</si>
  <si>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</si>
  <si>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</si>
  <si>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</si>
  <si>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</si>
  <si>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</si>
  <si>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</si>
  <si>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</si>
  <si>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</si>
  <si>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</si>
  <si>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</si>
  <si>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</si>
  <si>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</si>
  <si>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</si>
  <si>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</si>
  <si>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</si>
  <si>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</si>
  <si>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</si>
  <si>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</si>
  <si>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</si>
  <si>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</si>
  <si>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</si>
  <si>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</si>
  <si>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</si>
  <si>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</si>
  <si>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</si>
  <si>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</si>
  <si>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</si>
  <si>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</si>
  <si>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</si>
  <si>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</si>
  <si>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</si>
  <si>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</si>
  <si>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</si>
  <si>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</si>
  <si>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</si>
  <si>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</si>
  <si>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</si>
  <si>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</si>
  <si>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</si>
  <si>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</si>
  <si>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</si>
  <si>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</si>
  <si>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</si>
  <si>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</si>
  <si>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</si>
  <si>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</si>
  <si>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</si>
  <si>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</si>
  <si>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</si>
  <si>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</si>
  <si>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</si>
  <si>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</si>
  <si>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</si>
  <si>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</si>
  <si>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</si>
  <si>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</si>
  <si>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</si>
  <si>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</si>
  <si>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</si>
  <si>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</si>
  <si>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</si>
  <si>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</si>
  <si>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</si>
  <si>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</si>
  <si>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</si>
  <si>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</si>
  <si>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</si>
  <si>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</si>
  <si>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</si>
  <si>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</si>
  <si>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</si>
  <si>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</si>
  <si>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</si>
  <si>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</si>
  <si>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</si>
  <si>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</si>
  <si>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</si>
  <si>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</si>
  <si>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</si>
  <si>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</si>
  <si>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</si>
  <si>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</si>
  <si>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</si>
  <si>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</si>
  <si>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</si>
  <si>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</si>
  <si>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</si>
  <si>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</si>
  <si>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</si>
  <si>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</si>
  <si>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</si>
  <si>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</si>
  <si>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</si>
  <si>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</si>
  <si>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</si>
  <si>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</si>
  <si>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</si>
  <si>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</si>
  <si>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</si>
  <si>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</si>
  <si>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</si>
  <si>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</si>
  <si>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</si>
  <si>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</si>
  <si>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</si>
  <si>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</si>
  <si>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</si>
  <si>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</si>
  <si>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</si>
  <si>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</si>
  <si>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</si>
  <si>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</si>
  <si>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</si>
  <si>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</si>
  <si>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</si>
  <si>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</si>
  <si>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</si>
  <si>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</si>
  <si>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</si>
  <si>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</si>
  <si>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</si>
  <si>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</si>
  <si>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</si>
  <si>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</si>
  <si>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</si>
  <si>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</si>
  <si>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</si>
  <si>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</si>
  <si>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</si>
  <si>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</si>
  <si>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</si>
  <si>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</si>
  <si>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</si>
  <si>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</si>
  <si>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</si>
  <si>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</si>
  <si>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</si>
  <si>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</si>
  <si>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</si>
  <si>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</si>
  <si>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</si>
  <si>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</si>
  <si>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</si>
  <si>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</si>
  <si>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</si>
  <si>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</si>
  <si>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</si>
  <si>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</si>
  <si>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</si>
  <si>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</si>
  <si>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</si>
  <si>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</si>
  <si>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</si>
  <si>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</si>
  <si>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</si>
  <si>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</si>
  <si>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</si>
  <si>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</si>
  <si>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</si>
  <si>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</si>
  <si>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</si>
  <si>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</si>
  <si>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</si>
  <si>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</si>
  <si>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</si>
  <si>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</si>
  <si>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</si>
  <si>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</si>
  <si>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</si>
  <si>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</si>
  <si>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</si>
  <si>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</si>
  <si>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</si>
  <si>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</si>
  <si>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</si>
  <si>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</si>
  <si>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</si>
  <si>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</si>
  <si>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</si>
  <si>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</si>
  <si>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</si>
  <si>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</si>
  <si>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</si>
  <si>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</si>
  <si>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</si>
  <si>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</si>
  <si>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</si>
  <si>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</si>
  <si>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</si>
  <si>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</si>
  <si>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</si>
  <si>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</si>
  <si>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</si>
  <si>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</si>
  <si>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</si>
  <si>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</si>
  <si>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</si>
  <si>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</si>
  <si>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</si>
  <si>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</si>
  <si>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</si>
  <si>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</si>
  <si>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</si>
  <si>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</si>
  <si>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</si>
  <si>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</si>
  <si>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</si>
  <si>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</si>
  <si>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</si>
  <si>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</si>
  <si>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</si>
  <si>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</si>
  <si>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</si>
  <si>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</si>
  <si>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</si>
  <si>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</si>
  <si>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</si>
  <si>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</si>
  <si>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</si>
  <si>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</si>
  <si>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</si>
  <si>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</si>
  <si>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</si>
  <si>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</si>
  <si>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</si>
  <si>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</si>
  <si>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</si>
  <si>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</si>
  <si>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</si>
  <si>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</si>
  <si>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</si>
  <si>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</si>
  <si>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</si>
  <si>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</si>
  <si>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</si>
  <si>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</si>
  <si>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</si>
  <si>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</si>
  <si>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</si>
  <si>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</si>
  <si>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</si>
  <si>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</si>
  <si>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</si>
  <si>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</si>
  <si>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</si>
  <si>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</si>
  <si>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</si>
  <si>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</si>
  <si>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</si>
  <si>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</si>
  <si>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</si>
  <si>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</si>
  <si>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</si>
  <si>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</si>
  <si>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</si>
  <si>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</si>
  <si>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</si>
  <si>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</si>
  <si>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</si>
  <si>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</si>
  <si>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</si>
  <si>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</si>
  <si>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</si>
  <si>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</si>
  <si>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</si>
  <si>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</si>
  <si>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</si>
  <si>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</si>
  <si>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</si>
  <si>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</si>
  <si>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</si>
  <si>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</si>
  <si>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</si>
  <si>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</si>
  <si>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</si>
  <si>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</si>
  <si>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</si>
  <si>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</si>
  <si>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</si>
  <si>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</si>
  <si>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</si>
  <si>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</si>
  <si>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</si>
  <si>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</si>
  <si>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</si>
  <si>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</si>
  <si>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</si>
  <si>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</si>
  <si>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</si>
  <si>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</si>
  <si>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</si>
  <si>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</si>
  <si>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</si>
  <si>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</si>
  <si>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</si>
  <si>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</si>
  <si>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</si>
  <si>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</si>
  <si>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</si>
  <si>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</si>
  <si>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</si>
  <si>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</si>
  <si>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</si>
  <si>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</si>
  <si>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</si>
  <si>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</si>
  <si>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</si>
  <si>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</si>
  <si>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</si>
  <si>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</si>
  <si>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</si>
  <si>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</si>
  <si>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</si>
  <si>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</si>
  <si>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</si>
  <si>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</si>
  <si>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</si>
  <si>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</si>
  <si>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</si>
  <si>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</si>
  <si>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</si>
  <si>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</si>
  <si>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</si>
  <si>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</si>
  <si>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</si>
  <si>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</si>
  <si>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</si>
  <si>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</si>
  <si>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</si>
  <si>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</si>
  <si>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</si>
  <si>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</si>
  <si>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</si>
  <si>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</si>
  <si>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</si>
  <si>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</si>
  <si>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</si>
  <si>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</si>
  <si>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</si>
  <si>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</si>
  <si>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</si>
  <si>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</si>
  <si>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</si>
  <si>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</si>
  <si>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</si>
  <si>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</si>
  <si>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</si>
  <si>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</si>
  <si>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</si>
  <si>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</si>
  <si>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</si>
  <si>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</si>
  <si>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</si>
  <si>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</si>
  <si>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</si>
  <si>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</si>
  <si>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</si>
  <si>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</si>
  <si>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</si>
  <si>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</si>
  <si>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</si>
  <si>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</si>
  <si>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</si>
  <si>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</si>
  <si>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</si>
  <si>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</si>
  <si>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</si>
  <si>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</si>
  <si>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</si>
  <si>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</si>
  <si>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</si>
  <si>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</si>
  <si>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</si>
  <si>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</si>
  <si>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</si>
  <si>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</si>
  <si>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</si>
  <si>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</si>
  <si>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</si>
  <si>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</si>
  <si>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</si>
  <si>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</si>
  <si>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</si>
  <si>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</si>
  <si>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</si>
  <si>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</si>
  <si>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</si>
  <si>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</si>
  <si>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</si>
  <si>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</si>
  <si>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</si>
  <si>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</si>
  <si>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</si>
  <si>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</si>
  <si>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</si>
  <si>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</si>
  <si>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</si>
  <si>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</si>
  <si>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</si>
  <si>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</si>
  <si>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</si>
  <si>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</si>
  <si>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</si>
  <si>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</si>
  <si>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</si>
  <si>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</si>
  <si>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</si>
  <si>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</si>
  <si>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</si>
  <si>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</si>
  <si>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</si>
  <si>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</si>
  <si>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</si>
  <si>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</si>
  <si>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</si>
  <si>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</si>
  <si>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</si>
  <si>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</si>
  <si>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</si>
  <si>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</si>
  <si>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</si>
  <si>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</si>
  <si>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</si>
  <si>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</si>
  <si>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</si>
  <si>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</si>
  <si>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</si>
  <si>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</si>
  <si>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</si>
  <si>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</si>
  <si>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</si>
  <si>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</si>
  <si>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</si>
  <si>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</si>
  <si>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</si>
  <si>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</si>
  <si>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</si>
  <si>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</si>
  <si>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</si>
  <si>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</si>
  <si>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</si>
  <si>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</si>
  <si>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</si>
  <si>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</si>
  <si>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</si>
  <si>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</si>
  <si>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</si>
  <si>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</si>
  <si>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</si>
  <si>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</si>
  <si>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</si>
  <si>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</si>
  <si>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</si>
  <si>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</si>
  <si>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</si>
  <si>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</si>
  <si>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</si>
  <si>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</si>
  <si>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</si>
  <si>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</si>
  <si>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</si>
  <si>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</si>
  <si>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</si>
  <si>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</si>
  <si>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</si>
  <si>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</si>
  <si>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</si>
  <si>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</si>
  <si>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</si>
  <si>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</si>
  <si>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</si>
  <si>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</si>
  <si>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</si>
  <si>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</si>
  <si>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</si>
  <si>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</si>
  <si>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</si>
  <si>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</si>
  <si>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</si>
  <si>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</si>
  <si>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</si>
  <si>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</si>
  <si>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</si>
  <si>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</si>
  <si>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</si>
  <si>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</si>
  <si>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</si>
  <si>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</si>
  <si>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</si>
  <si>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</si>
  <si>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</si>
  <si>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</si>
  <si>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</si>
  <si>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</si>
  <si>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</si>
  <si>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</si>
  <si>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</si>
  <si>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</si>
  <si>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</si>
  <si>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</si>
  <si>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</si>
  <si>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</si>
  <si>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</si>
  <si>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</si>
  <si>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</si>
  <si>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</si>
  <si>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</si>
  <si>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</si>
  <si>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</si>
  <si>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</si>
  <si>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</si>
  <si>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</si>
  <si>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</si>
  <si>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</si>
  <si>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</si>
  <si>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</si>
  <si>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</si>
  <si>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</si>
  <si>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</si>
  <si>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</si>
  <si>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</si>
  <si>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</si>
  <si>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</si>
  <si>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</si>
  <si>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</si>
  <si>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</si>
  <si>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</si>
  <si>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</si>
  <si>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</si>
  <si>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</si>
  <si>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</si>
  <si>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</si>
  <si>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</si>
  <si>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</si>
  <si>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</si>
  <si>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</si>
  <si>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</si>
  <si>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</si>
  <si>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</si>
  <si>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</si>
  <si>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</si>
  <si>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</si>
  <si>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</si>
  <si>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</si>
  <si>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</si>
  <si>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</si>
  <si>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</si>
  <si>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</si>
  <si>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</si>
  <si>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</si>
  <si>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</si>
  <si>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</si>
  <si>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</si>
  <si>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</si>
  <si>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</si>
  <si>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</si>
  <si>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</si>
  <si>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</si>
  <si>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</si>
  <si>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</si>
  <si>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</si>
  <si>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</si>
  <si>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</si>
  <si>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</si>
  <si>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</si>
  <si>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</si>
  <si>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</si>
  <si>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</si>
  <si>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</si>
  <si>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</si>
  <si>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</si>
  <si>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</si>
  <si>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</si>
  <si>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</si>
  <si>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</si>
  <si>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</si>
  <si>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</si>
  <si>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</si>
  <si>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</si>
  <si>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</si>
  <si>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</si>
  <si>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</si>
  <si>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</si>
  <si>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</si>
  <si>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</si>
  <si>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</si>
  <si>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</si>
  <si>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</si>
  <si>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</si>
  <si>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</si>
  <si>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</si>
  <si>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</si>
  <si>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</si>
  <si>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</si>
  <si>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</si>
  <si>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</si>
  <si>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</si>
  <si>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</si>
  <si>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</si>
  <si>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</si>
  <si>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</si>
  <si>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</si>
  <si>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</si>
  <si>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</si>
  <si>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</si>
  <si>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</si>
  <si>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</si>
  <si>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</si>
  <si>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</si>
  <si>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</si>
  <si>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</si>
  <si>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</si>
  <si>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</si>
  <si>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</si>
  <si>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</si>
  <si>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</si>
  <si>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</si>
  <si>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</si>
  <si>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</si>
  <si>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</si>
  <si>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</si>
  <si>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</si>
  <si>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</si>
  <si>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</si>
  <si>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</si>
  <si>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</si>
  <si>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</si>
  <si>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</si>
  <si>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</si>
  <si>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</si>
  <si>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</si>
  <si>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</si>
  <si>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</si>
  <si>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</si>
  <si>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</si>
  <si>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</si>
  <si>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</si>
  <si>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</si>
  <si>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</si>
  <si>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</si>
  <si>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</si>
  <si>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</si>
  <si>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</si>
  <si>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</si>
  <si>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</si>
  <si>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</si>
  <si>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</si>
  <si>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</si>
  <si>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</si>
  <si>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</si>
  <si>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</si>
  <si>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</si>
  <si>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</si>
  <si>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</si>
  <si>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</si>
  <si>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</si>
  <si>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</si>
  <si>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</si>
  <si>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</si>
  <si>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</si>
  <si>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</si>
  <si>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</si>
  <si>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</si>
  <si>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</si>
  <si>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</si>
  <si>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</si>
  <si>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</si>
  <si>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</si>
  <si>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</si>
  <si>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</si>
  <si>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</si>
  <si>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</si>
  <si>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</si>
  <si>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</si>
  <si>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</si>
  <si>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</si>
  <si>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</si>
  <si>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</si>
  <si>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</si>
  <si>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</si>
  <si>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</si>
  <si>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</si>
  <si>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</si>
  <si>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</si>
  <si>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</si>
  <si>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</si>
  <si>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</si>
  <si>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</si>
  <si>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</si>
  <si>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</si>
  <si>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</si>
  <si>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</si>
  <si>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</si>
  <si>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</si>
  <si>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</si>
  <si>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</si>
  <si>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</si>
  <si>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</si>
  <si>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</si>
  <si>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</si>
  <si>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</si>
  <si>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</si>
  <si>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</si>
  <si>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</si>
  <si>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</si>
  <si>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</si>
  <si>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</si>
  <si>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</si>
  <si>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</si>
  <si>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</si>
  <si>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</si>
  <si>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</si>
  <si>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</si>
  <si>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</si>
  <si>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</si>
  <si>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</si>
  <si>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</si>
  <si>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</si>
  <si>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</si>
  <si>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</si>
  <si>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</si>
  <si>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</si>
  <si>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</si>
  <si>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</si>
  <si>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</si>
  <si>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</si>
  <si>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</si>
  <si>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</si>
  <si>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</si>
  <si>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</si>
  <si>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</si>
  <si>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</si>
  <si>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</si>
  <si>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</si>
  <si>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</si>
  <si>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</si>
  <si>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</si>
  <si>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</si>
  <si>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</si>
  <si>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</si>
  <si>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</si>
  <si>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</si>
  <si>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</si>
  <si>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</si>
  <si>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</si>
  <si>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</si>
  <si>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</si>
  <si>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</si>
  <si>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</si>
  <si>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</si>
  <si>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</si>
  <si>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</si>
  <si>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</si>
  <si>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</si>
  <si>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</si>
  <si>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</si>
  <si>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</si>
  <si>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</si>
  <si>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</si>
  <si>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</si>
  <si>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</si>
  <si>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</si>
  <si>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</si>
  <si>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</si>
  <si>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</si>
  <si>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</si>
  <si>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</si>
  <si>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</si>
  <si>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</si>
  <si>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</si>
  <si>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</si>
  <si>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</si>
  <si>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</si>
  <si>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</si>
  <si>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</si>
  <si>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</si>
  <si>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</si>
  <si>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</si>
  <si>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</si>
  <si>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</si>
  <si>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</si>
  <si>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</si>
  <si>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</si>
  <si>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</si>
  <si>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</si>
  <si>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</si>
  <si>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</si>
  <si>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</si>
  <si>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</si>
  <si>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</si>
  <si>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</si>
  <si>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</si>
  <si>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</si>
  <si>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</si>
  <si>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</si>
  <si>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</si>
  <si>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</si>
  <si>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</si>
  <si>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</si>
  <si>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</si>
  <si>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</si>
  <si>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</si>
  <si>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</si>
  <si>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</si>
  <si>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</si>
  <si>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</si>
  <si>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</si>
  <si>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</si>
  <si>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</si>
  <si>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</si>
  <si>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</si>
  <si>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</si>
  <si>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</si>
  <si>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</si>
  <si>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</si>
  <si>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</si>
  <si>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</si>
  <si>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</si>
  <si>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</si>
  <si>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</si>
  <si>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</si>
  <si>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</si>
  <si>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</si>
  <si>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</si>
  <si>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</si>
  <si>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</si>
  <si>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</si>
  <si>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</si>
  <si>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</si>
  <si>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</si>
  <si>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</si>
  <si>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</si>
  <si>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</si>
  <si>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</si>
  <si>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</si>
  <si>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</si>
  <si>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</si>
  <si>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</si>
  <si>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</si>
  <si>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</si>
  <si>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</si>
  <si>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</si>
  <si>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</si>
  <si>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</si>
  <si>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</si>
  <si>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</si>
  <si>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</si>
  <si>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</si>
  <si>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</si>
  <si>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</si>
  <si>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</si>
  <si>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</si>
  <si>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</si>
  <si>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</si>
  <si>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</si>
  <si>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</si>
  <si>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</si>
  <si>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</si>
  <si>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</si>
  <si>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</si>
  <si>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</si>
  <si>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</si>
  <si>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</si>
  <si>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</si>
  <si>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</si>
  <si>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</si>
  <si>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</si>
  <si>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</si>
  <si>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</si>
  <si>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</si>
  <si>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</si>
  <si>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</si>
  <si>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</si>
  <si>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</si>
  <si>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</si>
  <si>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</si>
  <si>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</si>
  <si>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</si>
  <si>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</si>
  <si>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</si>
  <si>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</si>
  <si>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</si>
  <si>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</si>
  <si>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</si>
  <si>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</si>
  <si>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</si>
  <si>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</si>
  <si>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</si>
  <si>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</si>
  <si>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</si>
  <si>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</si>
  <si>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</si>
  <si>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</si>
  <si>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</si>
  <si>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</si>
  <si>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</si>
  <si>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</si>
  <si>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</si>
  <si>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</si>
  <si>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</si>
  <si>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</si>
  <si>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</si>
  <si>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</si>
  <si>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</si>
  <si>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</si>
  <si>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</si>
  <si>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</si>
  <si>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</si>
  <si>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</si>
  <si>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</si>
  <si>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</si>
  <si>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</si>
  <si>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</si>
  <si>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</si>
  <si>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</si>
  <si>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</si>
  <si>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</si>
  <si>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</si>
  <si>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</si>
  <si>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</si>
  <si>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</si>
  <si>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</si>
  <si>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</si>
  <si>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</si>
  <si>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</si>
  <si>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</si>
  <si>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</si>
  <si>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</si>
  <si>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</si>
  <si>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</si>
  <si>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</si>
  <si>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</si>
  <si>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</si>
  <si>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</si>
  <si>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</si>
  <si>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</si>
  <si>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</si>
  <si>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</si>
  <si>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</si>
  <si>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</si>
  <si>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</si>
  <si>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</si>
  <si>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</si>
  <si>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</si>
  <si>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</si>
  <si>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</si>
  <si>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</si>
  <si>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</si>
  <si>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</si>
  <si>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</si>
  <si>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</si>
  <si>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</si>
  <si>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</si>
  <si>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</si>
  <si>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</si>
  <si>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</si>
  <si>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</si>
  <si>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</si>
  <si>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</si>
  <si>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</si>
  <si>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</si>
  <si>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</si>
  <si>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</si>
  <si>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</si>
  <si>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</si>
  <si>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</si>
  <si>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</si>
  <si>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</si>
  <si>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</si>
  <si>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</si>
  <si>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</si>
  <si>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</si>
  <si>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</si>
  <si>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</si>
  <si>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</si>
  <si>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</si>
  <si>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</si>
  <si>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</si>
  <si>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</si>
  <si>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</si>
  <si>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</si>
  <si>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</si>
  <si>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</si>
  <si>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</si>
  <si>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</si>
  <si>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</si>
  <si>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</si>
  <si>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</si>
  <si>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</si>
  <si>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</si>
  <si>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</si>
  <si>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</si>
  <si>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</si>
  <si>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</si>
  <si>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</si>
  <si>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</si>
  <si>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</si>
  <si>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</si>
  <si>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</si>
  <si>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</si>
  <si>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</si>
  <si>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</si>
  <si>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</si>
  <si>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</si>
  <si>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</si>
  <si>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</si>
  <si>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</si>
  <si>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</si>
  <si>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</si>
  <si>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</si>
  <si>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</si>
  <si>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</si>
  <si>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</si>
  <si>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</si>
  <si>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</si>
  <si>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</si>
  <si>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</si>
  <si>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</si>
  <si>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</si>
  <si>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</si>
  <si>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</si>
  <si>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</si>
  <si>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</si>
  <si>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</si>
  <si>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</si>
  <si>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</si>
  <si>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</si>
  <si>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</si>
  <si>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</si>
  <si>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</si>
  <si>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</si>
  <si>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</si>
  <si>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</si>
  <si>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</si>
  <si>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</si>
  <si>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</si>
  <si>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</si>
  <si>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</si>
  <si>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</si>
  <si>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</si>
  <si>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</si>
  <si>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</si>
  <si>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</si>
  <si>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</si>
  <si>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</si>
  <si>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</si>
  <si>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</si>
  <si>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</si>
  <si>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</si>
  <si>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</si>
  <si>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</si>
  <si>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</si>
  <si>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</si>
  <si>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</si>
  <si>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</si>
  <si>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</si>
  <si>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</si>
  <si>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</si>
  <si>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</si>
  <si>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</si>
  <si>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</si>
  <si>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</si>
  <si>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</si>
  <si>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</si>
  <si>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</si>
  <si>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</si>
  <si>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</si>
  <si>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</si>
  <si>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</si>
  <si>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</si>
  <si>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</si>
  <si>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</si>
  <si>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</si>
  <si>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</si>
  <si>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</si>
  <si>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</si>
  <si>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</si>
  <si>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</si>
  <si>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</si>
  <si>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</si>
  <si>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</si>
  <si>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</si>
  <si>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</si>
  <si>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</si>
  <si>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</si>
  <si>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</si>
  <si>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</si>
  <si>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</si>
  <si>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</si>
  <si>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</si>
  <si>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</si>
  <si>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</si>
  <si>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</si>
  <si>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</si>
  <si>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</si>
  <si>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</si>
  <si>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</si>
  <si>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</si>
  <si>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</si>
  <si>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</si>
  <si>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</si>
  <si>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</si>
  <si>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</si>
  <si>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</si>
  <si>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</si>
  <si>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</si>
  <si>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</si>
  <si>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</si>
  <si>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</si>
  <si>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</si>
  <si>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</si>
  <si>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</si>
  <si>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</si>
  <si>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</si>
  <si>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</si>
  <si>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</si>
  <si>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</si>
  <si>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</si>
  <si>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</si>
  <si>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</si>
  <si>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</si>
  <si>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</si>
  <si>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</si>
  <si>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</si>
  <si>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</si>
  <si>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</si>
  <si>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</si>
  <si>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</si>
  <si>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</si>
  <si>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</si>
  <si>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</si>
  <si>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</si>
  <si>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</si>
  <si>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</si>
  <si>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</si>
  <si>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</si>
  <si>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</si>
  <si>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</si>
  <si>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</si>
  <si>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</si>
  <si>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</si>
  <si>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</si>
  <si>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</si>
  <si>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</si>
  <si>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</si>
  <si>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</si>
  <si>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</si>
  <si>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</si>
  <si>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</si>
  <si>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</si>
  <si>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</si>
  <si>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</si>
  <si>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</si>
  <si>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</si>
  <si>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</si>
  <si>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</si>
  <si>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</si>
  <si>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</si>
  <si>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</si>
  <si>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</si>
  <si>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</si>
  <si>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</si>
  <si>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</si>
  <si>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</si>
  <si>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</si>
  <si>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</si>
  <si>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</si>
  <si>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</si>
  <si>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</si>
  <si>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</si>
  <si>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</si>
  <si>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</si>
  <si>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</si>
  <si>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</si>
  <si>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</si>
  <si>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</si>
  <si>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</si>
  <si>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</si>
  <si>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</si>
  <si>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</si>
  <si>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</si>
  <si>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</si>
  <si>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</si>
  <si>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</si>
  <si>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</si>
  <si>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</si>
  <si>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</si>
  <si>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</si>
  <si>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</si>
  <si>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</si>
  <si>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</si>
  <si>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</si>
  <si>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</si>
  <si>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</si>
  <si>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</si>
  <si>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</si>
  <si>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</si>
  <si>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</si>
  <si>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</si>
  <si>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</si>
  <si>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</si>
  <si>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</si>
  <si>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</si>
  <si>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</si>
  <si>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</si>
  <si>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</si>
  <si>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</si>
  <si>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</si>
  <si>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</si>
  <si>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</si>
  <si>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</si>
  <si>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</si>
  <si>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</si>
  <si>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</si>
  <si>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</si>
  <si>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</si>
  <si>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</si>
  <si>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</si>
  <si>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</si>
  <si>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</si>
  <si>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</si>
  <si>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</si>
  <si>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</si>
  <si>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</si>
  <si>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</si>
  <si>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</si>
  <si>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</si>
  <si>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</si>
  <si>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</si>
  <si>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</si>
  <si>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</si>
  <si>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</si>
  <si>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</si>
  <si>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</si>
  <si>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</si>
  <si>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</si>
  <si>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</si>
  <si>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</si>
  <si>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</si>
  <si>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</si>
  <si>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</si>
  <si>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</si>
  <si>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</si>
  <si>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</si>
  <si>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</si>
  <si>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</si>
  <si>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</si>
  <si>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</si>
  <si>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</si>
  <si>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</si>
  <si>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</si>
  <si>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</si>
  <si>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</si>
  <si>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</si>
  <si>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</si>
  <si>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</si>
  <si>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</si>
  <si>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</si>
  <si>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</si>
  <si>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</si>
  <si>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</si>
  <si>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</si>
  <si>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</si>
  <si>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</si>
  <si>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</si>
  <si>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</si>
  <si>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</si>
  <si>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</si>
  <si>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</si>
  <si>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</si>
  <si>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</si>
  <si>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</si>
  <si>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</si>
  <si>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</si>
  <si>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</si>
  <si>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</si>
  <si>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</si>
  <si>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</si>
  <si>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</si>
  <si>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</si>
  <si>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</si>
  <si>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</si>
  <si>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</si>
  <si>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</si>
  <si>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</si>
  <si>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</si>
  <si>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</si>
  <si>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</si>
  <si>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</si>
  <si>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</si>
  <si>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</si>
  <si>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</si>
  <si>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</si>
  <si>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</si>
  <si>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</si>
  <si>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</si>
  <si>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</si>
  <si>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</si>
  <si>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</si>
  <si>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</si>
  <si>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</si>
  <si>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</si>
  <si>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</si>
  <si>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</si>
  <si>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</si>
  <si>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</si>
  <si>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</si>
  <si>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</si>
  <si>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</si>
  <si>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</si>
  <si>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</si>
  <si>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</si>
  <si>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</si>
  <si>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</si>
  <si>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</si>
  <si>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</si>
  <si>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</si>
  <si>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</si>
  <si>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</si>
  <si>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</si>
  <si>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</si>
  <si>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</si>
  <si>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</si>
  <si>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</si>
  <si>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</si>
  <si>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</si>
  <si>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</si>
  <si>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</si>
  <si>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</si>
  <si>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</si>
  <si>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</si>
  <si>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</si>
  <si>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</si>
  <si>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</si>
  <si>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</si>
  <si>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</si>
  <si>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</si>
  <si>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</si>
  <si>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</si>
  <si>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</si>
  <si>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</si>
  <si>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</si>
  <si>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</si>
  <si>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</si>
  <si>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</si>
  <si>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</si>
  <si>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</si>
  <si>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</si>
  <si>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</si>
  <si>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</si>
  <si>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</si>
  <si>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</si>
  <si>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</si>
  <si>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</si>
  <si>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</si>
  <si>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</si>
  <si>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</si>
  <si>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</si>
  <si>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</si>
  <si>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</si>
  <si>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</si>
  <si>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</si>
  <si>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</si>
  <si>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</si>
  <si>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</si>
  <si>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</si>
  <si>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</si>
  <si>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</si>
  <si>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</si>
  <si>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</si>
  <si>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</si>
  <si>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</si>
  <si>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</si>
  <si>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</si>
  <si>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</si>
  <si>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</si>
  <si>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</si>
  <si>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</si>
  <si>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</si>
  <si>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</si>
  <si>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</si>
  <si>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</si>
  <si>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</si>
  <si>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</si>
  <si>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</si>
  <si>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</si>
  <si>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</si>
  <si>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</si>
  <si>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</si>
  <si>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</si>
  <si>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</si>
  <si>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</si>
  <si>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</si>
  <si>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</si>
  <si>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</si>
  <si>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</si>
  <si>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</si>
  <si>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</si>
  <si>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</si>
  <si>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</si>
  <si>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</si>
  <si>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</si>
  <si>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</si>
  <si>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</si>
  <si>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</si>
  <si>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</si>
  <si>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</si>
  <si>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</si>
  <si>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</si>
  <si>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</si>
  <si>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</si>
  <si>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</si>
  <si>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</si>
  <si>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</si>
  <si>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</si>
  <si>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</si>
  <si>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</si>
  <si>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</si>
  <si>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</si>
  <si>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</si>
  <si>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</si>
  <si>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</si>
  <si>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</si>
  <si>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</si>
  <si>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</si>
  <si>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</si>
  <si>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</si>
  <si>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</si>
  <si>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</si>
  <si>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</si>
  <si>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</si>
  <si>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</si>
  <si>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</si>
  <si>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</si>
  <si>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</si>
  <si>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</si>
  <si>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</si>
  <si>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</si>
  <si>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</si>
  <si>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</si>
  <si>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</si>
  <si>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</si>
  <si>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</si>
  <si>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</si>
  <si>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</si>
  <si>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</si>
  <si>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</si>
  <si>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</si>
  <si>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</si>
  <si>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</si>
  <si>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</si>
  <si>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</si>
  <si>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</si>
  <si>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</si>
  <si>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</si>
  <si>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</si>
  <si>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</si>
  <si>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</si>
  <si>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</si>
  <si>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</si>
  <si>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</si>
  <si>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</si>
  <si>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</si>
  <si>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</si>
  <si>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</si>
  <si>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</si>
  <si>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</si>
  <si>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</si>
  <si>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</si>
  <si>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</si>
  <si>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</si>
  <si>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</si>
  <si>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</si>
  <si>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</si>
  <si>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</si>
  <si>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</si>
  <si>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</si>
  <si>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</si>
  <si>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</si>
  <si>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</si>
  <si>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</si>
  <si>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</si>
  <si>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</si>
  <si>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</si>
  <si>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</si>
  <si>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</si>
  <si>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</si>
  <si>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</si>
  <si>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</si>
  <si>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</si>
  <si>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</si>
  <si>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</si>
  <si>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</si>
  <si>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</si>
  <si>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</si>
  <si>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</si>
  <si>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</si>
  <si>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</si>
  <si>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</si>
  <si>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</si>
  <si>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</si>
  <si>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</si>
  <si>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</si>
  <si>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</si>
  <si>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</si>
  <si>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</si>
  <si>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</si>
  <si>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</si>
  <si>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</si>
  <si>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</si>
  <si>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</si>
  <si>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</si>
  <si>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</si>
  <si>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</si>
  <si>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</si>
  <si>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</si>
  <si>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</si>
  <si>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</si>
  <si>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</si>
  <si>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</si>
  <si>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</si>
  <si>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</si>
  <si>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</si>
  <si>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</si>
  <si>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</si>
  <si>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</si>
  <si>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</si>
  <si>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</si>
  <si>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</si>
  <si>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</si>
  <si>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</si>
  <si>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</si>
  <si>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</si>
  <si>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</si>
  <si>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</si>
  <si>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</si>
  <si>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</si>
  <si>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</si>
  <si>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</si>
  <si>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</si>
  <si>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</si>
  <si>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</si>
  <si>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</si>
  <si>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</si>
  <si>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</si>
  <si>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</si>
  <si>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</si>
  <si>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</si>
  <si>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</si>
  <si>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</si>
  <si>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</si>
  <si>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</si>
  <si>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</si>
  <si>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</si>
  <si>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</si>
  <si>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</si>
  <si>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</si>
  <si>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</si>
  <si>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</si>
  <si>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</si>
  <si>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</si>
  <si>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</si>
  <si>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</si>
  <si>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</si>
  <si>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</si>
  <si>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</si>
  <si>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</si>
  <si>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</si>
  <si>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</si>
  <si>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</si>
  <si>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</si>
  <si>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</si>
  <si>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</si>
  <si>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</si>
  <si>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</si>
  <si>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</si>
  <si>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</si>
  <si>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</si>
  <si>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</si>
  <si>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</si>
  <si>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</si>
  <si>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</si>
  <si>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</si>
  <si>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</si>
  <si>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</si>
  <si>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</si>
  <si>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</si>
  <si>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</si>
  <si>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</si>
  <si>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</si>
  <si>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</si>
  <si>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</si>
  <si>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</si>
  <si>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</si>
  <si>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</si>
  <si>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</si>
  <si>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</si>
  <si>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</si>
  <si>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</si>
  <si>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</si>
  <si>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</si>
  <si>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</si>
  <si>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</si>
  <si>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</si>
  <si>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</si>
  <si>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</si>
  <si>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</si>
  <si>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</si>
  <si>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</si>
  <si>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</si>
  <si>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</si>
  <si>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</si>
  <si>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</si>
  <si>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</si>
  <si>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</si>
  <si>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</si>
  <si>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</si>
  <si>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</si>
  <si>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</si>
  <si>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</si>
  <si>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</si>
  <si>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</si>
  <si>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</si>
  <si>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</si>
  <si>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</si>
  <si>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</si>
  <si>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</si>
  <si>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</si>
  <si>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</si>
  <si>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</si>
  <si>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</si>
  <si>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</si>
  <si>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</si>
  <si>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</si>
  <si>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</si>
  <si>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</si>
  <si>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</si>
  <si>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</si>
  <si>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</si>
  <si>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</si>
  <si>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</si>
  <si>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</si>
  <si>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</si>
  <si>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</si>
  <si>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</si>
  <si>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</si>
  <si>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</si>
  <si>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</si>
  <si>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</si>
  <si>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</si>
  <si>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</si>
  <si>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</si>
  <si>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</si>
  <si>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</si>
  <si>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</si>
  <si>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</si>
  <si>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</si>
  <si>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</si>
  <si>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</si>
  <si>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</si>
  <si>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</si>
  <si>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</si>
  <si>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</si>
  <si>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</si>
  <si>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</si>
  <si>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</si>
  <si>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</si>
  <si>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</si>
  <si>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</si>
  <si>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</si>
  <si>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</si>
  <si>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</si>
  <si>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</si>
  <si>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</si>
  <si>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</si>
  <si>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</si>
  <si>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</si>
  <si>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</si>
  <si>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</si>
  <si>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</si>
  <si>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</si>
  <si>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</si>
  <si>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</si>
  <si>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</si>
  <si>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</si>
  <si>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</si>
  <si>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</si>
  <si>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</si>
  <si>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</si>
  <si>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</si>
  <si>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</si>
  <si>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</si>
  <si>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</si>
  <si>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</si>
  <si>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</si>
  <si>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</si>
  <si>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</si>
  <si>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</si>
  <si>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</si>
  <si>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</si>
  <si>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</si>
  <si>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</si>
  <si>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</si>
  <si>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</si>
  <si>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</si>
  <si>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</si>
  <si>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</si>
  <si>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</si>
  <si>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</si>
  <si>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</si>
  <si>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</si>
  <si>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</si>
  <si>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</si>
  <si>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</si>
  <si>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</si>
  <si>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</si>
  <si>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</si>
  <si>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</si>
  <si>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</si>
  <si>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</si>
  <si>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</si>
  <si>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</si>
  <si>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</si>
  <si>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</si>
  <si>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</si>
  <si>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</si>
  <si>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</si>
  <si>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</si>
  <si>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</si>
  <si>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</si>
  <si>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</si>
  <si>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</si>
  <si>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</si>
  <si>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</si>
  <si>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</si>
  <si>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</si>
  <si>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</si>
  <si>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</si>
  <si>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</si>
  <si>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</si>
  <si>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</si>
  <si>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</si>
  <si>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</si>
  <si>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</si>
  <si>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</si>
  <si>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</si>
  <si>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</si>
  <si>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</si>
  <si>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</si>
  <si>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</si>
  <si>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</si>
  <si>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</si>
  <si>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</si>
  <si>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</si>
  <si>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</si>
  <si>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</si>
  <si>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</si>
  <si>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</si>
  <si>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</si>
  <si>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</si>
  <si>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</si>
  <si>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</si>
  <si>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</si>
  <si>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</si>
  <si>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</si>
  <si>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</si>
  <si>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</si>
  <si>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</si>
  <si>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</si>
  <si>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</si>
  <si>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</si>
  <si>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</si>
  <si>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</si>
  <si>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</si>
  <si>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</si>
  <si>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</si>
  <si>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</si>
  <si>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</si>
  <si>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</si>
  <si>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</si>
  <si>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</si>
  <si>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</si>
  <si>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</si>
  <si>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</si>
  <si>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</si>
  <si>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</si>
  <si>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</si>
  <si>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</si>
  <si>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</si>
  <si>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</si>
  <si>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</si>
  <si>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</si>
  <si>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</si>
  <si>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</si>
  <si>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</si>
  <si>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</si>
  <si>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</si>
  <si>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</si>
  <si>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</si>
  <si>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</si>
  <si>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</si>
  <si>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</si>
  <si>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</si>
  <si>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</si>
  <si>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</si>
  <si>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</si>
  <si>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</si>
  <si>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</si>
  <si>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</si>
  <si>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</si>
  <si>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</si>
  <si>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</si>
  <si>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</si>
  <si>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</si>
  <si>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</si>
  <si>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</si>
  <si>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</si>
  <si>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</si>
  <si>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</si>
  <si>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</si>
  <si>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</si>
  <si>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</si>
  <si>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</si>
  <si>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</si>
  <si>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</si>
  <si>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</si>
  <si>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</si>
  <si>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</si>
  <si>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</si>
  <si>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</si>
  <si>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</si>
  <si>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</si>
  <si>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</si>
  <si>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</si>
  <si>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</si>
  <si>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</si>
  <si>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</si>
  <si>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</si>
  <si>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</si>
  <si>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</si>
  <si>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</si>
  <si>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</si>
  <si>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</si>
  <si>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</si>
  <si>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</si>
  <si>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</si>
  <si>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</si>
  <si>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</si>
  <si>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</si>
  <si>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</si>
  <si>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</si>
  <si>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</si>
  <si>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</si>
  <si>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</si>
  <si>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</si>
  <si>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</si>
  <si>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</si>
  <si>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</si>
  <si>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</si>
  <si>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</si>
  <si>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</si>
  <si>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</si>
  <si>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</si>
  <si>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</si>
  <si>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</si>
  <si>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</si>
  <si>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</si>
  <si>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</si>
  <si>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</si>
  <si>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</si>
  <si>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</si>
  <si>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</si>
  <si>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</si>
  <si>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</si>
  <si>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</si>
  <si>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</si>
  <si>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</si>
  <si>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</si>
  <si>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</si>
  <si>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</si>
  <si>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</si>
  <si>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</si>
  <si>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</si>
  <si>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</si>
  <si>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</si>
  <si>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</si>
  <si>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</si>
  <si>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</si>
  <si>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</si>
  <si>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</si>
  <si>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</si>
  <si>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</si>
  <si>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</si>
  <si>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</si>
  <si>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</si>
  <si>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</si>
  <si>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</si>
  <si>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</si>
  <si>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</si>
  <si>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</si>
  <si>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</si>
  <si>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</si>
  <si>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</si>
  <si>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</si>
  <si>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</si>
  <si>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</si>
  <si>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</si>
  <si>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</si>
  <si>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</si>
  <si>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</si>
  <si>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</si>
  <si>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</si>
  <si>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</si>
  <si>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</si>
  <si>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</si>
  <si>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</si>
  <si>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</si>
  <si>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</si>
  <si>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</si>
  <si>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</si>
  <si>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</si>
  <si>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</si>
  <si>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</si>
  <si>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</si>
  <si>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</si>
  <si>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</si>
  <si>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</si>
  <si>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</si>
  <si>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</si>
  <si>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</si>
  <si>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</si>
  <si>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</si>
  <si>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</si>
  <si>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</si>
  <si>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</si>
  <si>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</si>
  <si>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</si>
  <si>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</si>
  <si>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</si>
  <si>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</si>
  <si>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</si>
  <si>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</si>
  <si>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</si>
  <si>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</si>
  <si>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</si>
  <si>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</si>
  <si>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</si>
  <si>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</si>
  <si>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</si>
  <si>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</si>
  <si>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</si>
  <si>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</si>
  <si>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</si>
  <si>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</si>
  <si>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</si>
  <si>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</si>
  <si>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</si>
  <si>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</si>
  <si>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</si>
  <si>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</si>
  <si>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</si>
  <si>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</si>
  <si>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</si>
  <si>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</si>
  <si>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</si>
  <si>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</si>
  <si>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</si>
  <si>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</si>
  <si>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</si>
  <si>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</si>
  <si>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</si>
  <si>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</si>
  <si>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</si>
  <si>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</si>
  <si>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</si>
  <si>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</si>
  <si>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</si>
  <si>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</si>
  <si>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</si>
  <si>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</si>
  <si>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</si>
  <si>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</si>
  <si>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</si>
  <si>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</si>
  <si>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</si>
  <si>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</si>
  <si>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</si>
  <si>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</si>
  <si>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</si>
  <si>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</si>
  <si>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</si>
  <si>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</si>
  <si>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</si>
  <si>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</si>
  <si>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</si>
  <si>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</si>
  <si>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</si>
  <si>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</si>
  <si>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</si>
  <si>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</si>
  <si>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</si>
  <si>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</si>
  <si>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</si>
  <si>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</si>
  <si>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</si>
  <si>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</si>
  <si>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</si>
  <si>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</si>
  <si>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</si>
  <si>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</si>
  <si>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</si>
  <si>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</si>
  <si>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</si>
  <si>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</si>
  <si>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</si>
  <si>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</si>
  <si>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</si>
  <si>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</si>
  <si>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</si>
  <si>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</si>
  <si>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</si>
  <si>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</si>
  <si>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</si>
  <si>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</si>
  <si>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</si>
  <si>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</si>
  <si>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</si>
  <si>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</si>
  <si>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</si>
  <si>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</si>
  <si>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</si>
  <si>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</si>
  <si>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</si>
  <si>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</si>
  <si>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</si>
  <si>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</si>
  <si>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</si>
  <si>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</si>
  <si>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</si>
  <si>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</si>
  <si>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</si>
  <si>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</si>
  <si>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</si>
  <si>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</si>
  <si>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</si>
  <si>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</si>
  <si>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</si>
  <si>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</si>
  <si>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</si>
  <si>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</si>
  <si>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</si>
  <si>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</si>
  <si>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</si>
  <si>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</si>
  <si>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</si>
  <si>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</si>
  <si>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</si>
  <si>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</si>
  <si>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</si>
  <si>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</si>
  <si>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</si>
  <si>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</si>
  <si>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</si>
  <si>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</si>
  <si>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</si>
  <si>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</si>
  <si>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</si>
  <si>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</si>
  <si>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</si>
  <si>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</si>
  <si>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</si>
  <si>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</si>
  <si>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</si>
  <si>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</si>
  <si>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</si>
  <si>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</si>
  <si>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</si>
  <si>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</si>
  <si>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</si>
  <si>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</si>
  <si>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</si>
  <si>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</si>
  <si>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</si>
  <si>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</si>
  <si>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</si>
  <si>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</si>
  <si>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</si>
  <si>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</si>
  <si>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</si>
  <si>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</si>
  <si>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</si>
  <si>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</si>
  <si>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</si>
  <si>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</si>
  <si>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</si>
  <si>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</si>
  <si>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</si>
  <si>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</si>
  <si>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</si>
  <si>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</si>
  <si>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</si>
  <si>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</si>
  <si>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</si>
  <si>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</si>
  <si>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</si>
  <si>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</si>
  <si>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</si>
  <si>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</si>
  <si>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</si>
  <si>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</si>
  <si>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</si>
  <si>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</si>
  <si>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</si>
  <si>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</si>
  <si>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</si>
  <si>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</si>
  <si>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</si>
  <si>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</si>
  <si>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</si>
  <si>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</si>
  <si>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</si>
  <si>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</si>
  <si>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</si>
  <si>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</si>
  <si>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</si>
  <si>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</si>
  <si>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</si>
  <si>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</si>
  <si>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</si>
  <si>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</si>
  <si>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</si>
  <si>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</si>
  <si>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</si>
  <si>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</si>
  <si>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</si>
  <si>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</si>
  <si>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</si>
  <si>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</si>
  <si>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</si>
  <si>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</si>
  <si>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</si>
  <si>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</si>
  <si>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</si>
  <si>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</si>
  <si>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</si>
  <si>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</si>
  <si>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</si>
  <si>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</si>
  <si>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</si>
  <si>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</si>
  <si>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</si>
  <si>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</si>
  <si>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</si>
  <si>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</si>
  <si>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</si>
  <si>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</si>
  <si>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</si>
  <si>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</si>
  <si>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</si>
  <si>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</si>
  <si>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</si>
  <si>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</si>
  <si>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</si>
  <si>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</si>
  <si>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</si>
  <si>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</si>
  <si>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</si>
  <si>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</si>
  <si>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</si>
  <si>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</si>
  <si>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</si>
  <si>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</si>
  <si>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</si>
  <si>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</si>
  <si>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</si>
  <si>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</si>
  <si>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</si>
  <si>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</si>
  <si>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</si>
  <si>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</si>
  <si>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</si>
  <si>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</si>
  <si>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</si>
  <si>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</si>
  <si>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</si>
  <si>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</si>
  <si>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</si>
  <si>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</si>
  <si>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</si>
  <si>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</si>
  <si>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</si>
  <si>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</si>
  <si>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</si>
  <si>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</si>
  <si>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</si>
  <si>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</si>
  <si>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</si>
  <si>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</si>
  <si>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</si>
  <si>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</si>
  <si>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</si>
  <si>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</si>
  <si>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</si>
  <si>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</si>
  <si>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</si>
  <si>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</si>
  <si>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</si>
  <si>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</si>
  <si>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</si>
  <si>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</si>
  <si>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</si>
  <si>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</si>
  <si>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</si>
  <si>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</si>
  <si>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</si>
  <si>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</si>
  <si>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</si>
  <si>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</si>
  <si>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</si>
  <si>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</si>
  <si>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</si>
  <si>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</si>
  <si>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</si>
  <si>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</si>
  <si>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</si>
  <si>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</si>
  <si>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</si>
  <si>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</si>
  <si>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</si>
  <si>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</si>
  <si>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</si>
  <si>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</si>
  <si>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</si>
  <si>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</si>
  <si>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</si>
  <si>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</si>
  <si>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</si>
  <si>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</si>
  <si>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</si>
  <si>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</si>
  <si>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</si>
  <si>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</si>
  <si>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</si>
  <si>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</si>
  <si>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</si>
  <si>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</si>
  <si>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</si>
  <si>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</si>
  <si>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</si>
  <si>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</si>
  <si>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</si>
  <si>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</si>
  <si>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</si>
  <si>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</si>
  <si>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</si>
  <si>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</si>
  <si>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</si>
  <si>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</si>
  <si>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</si>
  <si>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</si>
  <si>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</si>
  <si>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</si>
  <si>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</si>
  <si>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</si>
  <si>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</si>
  <si>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</si>
  <si>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</si>
  <si>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</si>
  <si>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</si>
  <si>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</si>
  <si>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</si>
  <si>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</si>
  <si>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</si>
  <si>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</si>
  <si>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</si>
  <si>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</si>
  <si>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</si>
  <si>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</si>
  <si>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</si>
  <si>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</si>
  <si>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</si>
  <si>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</si>
  <si>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</si>
  <si>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</si>
  <si>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</si>
  <si>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</si>
  <si>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</si>
  <si>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</si>
  <si>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</si>
  <si>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</si>
  <si>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</si>
  <si>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</si>
  <si>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</si>
  <si>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</si>
  <si>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</si>
  <si>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</si>
  <si>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</si>
  <si>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</si>
  <si>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</si>
  <si>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</si>
  <si>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</si>
  <si>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</si>
  <si>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</si>
  <si>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</si>
  <si>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</si>
  <si>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</si>
  <si>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</si>
  <si>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</si>
  <si>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</si>
  <si>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</si>
  <si>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</si>
  <si>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</si>
  <si>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</si>
  <si>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</si>
  <si>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</si>
  <si>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</si>
  <si>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</si>
  <si>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</si>
  <si>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</si>
  <si>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</si>
  <si>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</si>
  <si>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</si>
  <si>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</si>
  <si>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</si>
  <si>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</si>
  <si>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</si>
  <si>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</si>
  <si>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</si>
  <si>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</si>
  <si>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</si>
  <si>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</si>
  <si>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</si>
  <si>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</si>
  <si>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</si>
  <si>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</si>
  <si>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</si>
  <si>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</si>
  <si>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</si>
  <si>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</si>
  <si>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</si>
  <si>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</si>
  <si>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</si>
  <si>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</si>
  <si>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</si>
  <si>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</si>
  <si>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</si>
  <si>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</si>
  <si>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</si>
  <si>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</si>
  <si>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</si>
  <si>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</si>
  <si>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</si>
  <si>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</si>
  <si>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</si>
  <si>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</si>
  <si>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</si>
  <si>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</si>
  <si>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</si>
  <si>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</si>
  <si>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</si>
  <si>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</si>
  <si>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</si>
  <si>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</si>
  <si>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</si>
  <si>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</si>
  <si>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</si>
  <si>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</si>
  <si>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</si>
  <si>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</si>
  <si>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</si>
  <si>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</si>
  <si>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</si>
  <si>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</si>
  <si>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</si>
  <si>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</si>
  <si>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</si>
  <si>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</si>
  <si>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</si>
  <si>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</si>
  <si>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</si>
  <si>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</si>
  <si>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</si>
  <si>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</si>
  <si>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</si>
  <si>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</si>
  <si>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</si>
  <si>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</si>
  <si>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</si>
  <si>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</si>
  <si>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</si>
  <si>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</si>
  <si>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</si>
  <si>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</si>
  <si>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</si>
  <si>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</si>
  <si>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</si>
  <si>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</si>
  <si>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</si>
  <si>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</si>
  <si>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</si>
  <si>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</si>
  <si>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</si>
  <si>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</si>
  <si>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</si>
  <si>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</si>
  <si>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</si>
  <si>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</si>
  <si>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</si>
  <si>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</si>
  <si>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</si>
  <si>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</si>
  <si>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</si>
  <si>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</si>
  <si>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</si>
  <si>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</si>
  <si>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</si>
  <si>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</si>
  <si>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</si>
  <si>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</si>
  <si>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</si>
  <si>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</si>
  <si>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</si>
  <si>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</si>
  <si>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</si>
  <si>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</si>
  <si>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</si>
  <si>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</si>
  <si>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</si>
  <si>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</si>
  <si>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</si>
  <si>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</si>
  <si>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</si>
  <si>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</si>
  <si>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</si>
  <si>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</si>
  <si>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</si>
  <si>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</si>
  <si>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</si>
  <si>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</si>
  <si>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</si>
  <si>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</si>
  <si>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</si>
  <si>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</si>
  <si>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</si>
  <si>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</si>
  <si>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</si>
  <si>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</si>
  <si>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</si>
  <si>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</si>
  <si>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</si>
  <si>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</si>
  <si>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</si>
  <si>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</si>
  <si>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</si>
  <si>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</si>
  <si>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</si>
  <si>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</si>
  <si>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</si>
  <si>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</si>
  <si>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</si>
  <si>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</si>
  <si>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</si>
  <si>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</si>
  <si>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</si>
  <si>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</si>
  <si>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</si>
  <si>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</si>
  <si>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</si>
  <si>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</si>
  <si>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</si>
  <si>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</si>
  <si>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</si>
  <si>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</si>
  <si>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</si>
  <si>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</si>
  <si>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</si>
  <si>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</si>
  <si>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</si>
  <si>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</si>
  <si>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</si>
  <si>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</si>
  <si>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</si>
  <si>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</si>
  <si>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</si>
  <si>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</si>
  <si>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</si>
  <si>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</si>
  <si>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</si>
  <si>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</si>
  <si>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</si>
  <si>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</si>
  <si>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</si>
  <si>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</si>
  <si>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</si>
  <si>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</si>
  <si>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</si>
  <si>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</si>
  <si>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</si>
  <si>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</si>
  <si>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</si>
  <si>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</si>
  <si>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</si>
  <si>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</si>
  <si>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</si>
  <si>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</si>
  <si>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</si>
  <si>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</si>
  <si>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</si>
  <si>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</si>
  <si>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</si>
  <si>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</si>
  <si>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</si>
  <si>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</si>
  <si>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</si>
  <si>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</si>
  <si>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</si>
  <si>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</si>
  <si>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</si>
  <si>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</si>
  <si>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</si>
  <si>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</si>
  <si>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</si>
  <si>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</si>
  <si>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</si>
  <si>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</si>
  <si>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</si>
  <si>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</si>
  <si>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</si>
  <si>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</si>
  <si>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</si>
  <si>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</si>
  <si>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</si>
  <si>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</si>
  <si>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</si>
  <si>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</si>
  <si>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</si>
  <si>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</si>
  <si>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</si>
  <si>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</si>
  <si>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</si>
  <si>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</si>
  <si>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</si>
  <si>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</si>
  <si>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</si>
  <si>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</si>
  <si>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</si>
  <si>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</si>
  <si>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</si>
  <si>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</si>
  <si>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</si>
  <si>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</si>
  <si>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</si>
  <si>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</si>
  <si>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</si>
  <si>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</si>
  <si>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</si>
  <si>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</si>
  <si>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</si>
  <si>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</si>
  <si>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</si>
  <si>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</si>
  <si>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</si>
  <si>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</si>
  <si>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</si>
  <si>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</si>
  <si>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</si>
  <si>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</si>
  <si>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</si>
  <si>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</si>
  <si>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</si>
  <si>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</si>
  <si>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</si>
  <si>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</si>
  <si>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</si>
  <si>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</si>
  <si>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</si>
  <si>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</si>
  <si>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</si>
  <si>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</si>
  <si>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</si>
  <si>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</si>
  <si>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</si>
  <si>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</si>
  <si>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</si>
  <si>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</si>
  <si>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</si>
  <si>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</si>
  <si>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</si>
  <si>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</si>
  <si>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</si>
  <si>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</si>
  <si>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</si>
  <si>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</si>
  <si>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</si>
  <si>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</si>
  <si>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</si>
  <si>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</si>
  <si>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</si>
  <si>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</si>
  <si>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</si>
  <si>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</si>
  <si>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</si>
  <si>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</si>
  <si>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</si>
  <si>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</si>
  <si>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</si>
  <si>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</si>
  <si>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</si>
  <si>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</si>
  <si>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</si>
  <si>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</si>
  <si>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</si>
  <si>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</si>
  <si>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</si>
  <si>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</si>
  <si>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</si>
  <si>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</si>
  <si>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</si>
  <si>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</si>
  <si>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</si>
  <si>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</si>
  <si>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</si>
  <si>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</si>
  <si>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</si>
  <si>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</si>
  <si>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</si>
  <si>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</si>
  <si>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</si>
  <si>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</si>
  <si>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</si>
  <si>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</si>
  <si>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</si>
  <si>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</si>
  <si>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</si>
  <si>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</si>
  <si>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</si>
  <si>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</si>
  <si>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</si>
  <si>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</si>
  <si>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</si>
  <si>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</si>
  <si>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</si>
  <si>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</si>
  <si>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</si>
  <si>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</si>
  <si>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</si>
  <si>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</si>
  <si>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</si>
  <si>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</si>
  <si>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</si>
  <si>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</si>
  <si>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</si>
  <si>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</si>
  <si>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</si>
  <si>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</si>
  <si>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</si>
  <si>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</si>
  <si>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</si>
  <si>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</si>
  <si>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</si>
  <si>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</si>
  <si>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</si>
  <si>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</si>
  <si>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</si>
  <si>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</si>
  <si>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</si>
  <si>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</si>
  <si>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</si>
  <si>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</si>
  <si>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</si>
  <si>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</si>
  <si>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</si>
  <si>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</si>
  <si>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</si>
  <si>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</si>
  <si>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</si>
  <si>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</si>
  <si>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</si>
  <si>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</si>
  <si>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</si>
  <si>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</si>
  <si>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</si>
  <si>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</si>
  <si>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</si>
  <si>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</si>
  <si>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</si>
  <si>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</si>
  <si>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</si>
  <si>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</si>
  <si>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</si>
  <si>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</si>
  <si>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</si>
  <si>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</si>
  <si>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</si>
  <si>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</si>
  <si>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</si>
  <si>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</si>
  <si>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</si>
  <si>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</si>
  <si>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</si>
  <si>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</si>
  <si>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</si>
  <si>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</si>
  <si>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</si>
  <si>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</si>
  <si>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</si>
  <si>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</si>
  <si>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</si>
  <si>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</si>
  <si>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</si>
  <si>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</si>
  <si>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</si>
  <si>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</si>
  <si>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</si>
  <si>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</si>
  <si>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</si>
  <si>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</si>
  <si>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</si>
  <si>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</si>
  <si>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</si>
  <si>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</si>
  <si>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</si>
  <si>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</si>
  <si>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</si>
  <si>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</si>
  <si>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</si>
  <si>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</si>
  <si>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</si>
  <si>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</si>
  <si>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</si>
  <si>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</si>
  <si>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</si>
  <si>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</si>
  <si>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</si>
  <si>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</si>
  <si>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</si>
  <si>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</si>
  <si>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</si>
  <si>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</si>
  <si>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</si>
  <si>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</si>
  <si>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</si>
  <si>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</si>
  <si>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</si>
  <si>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</si>
  <si>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</si>
  <si>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</si>
  <si>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</si>
  <si>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</si>
  <si>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</si>
  <si>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</si>
  <si>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</si>
  <si>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</si>
  <si>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</si>
  <si>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</si>
  <si>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</si>
  <si>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</si>
  <si>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</si>
  <si>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</si>
  <si>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</si>
  <si>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</si>
  <si>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</si>
  <si>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</si>
  <si>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</si>
  <si>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</si>
  <si>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</si>
  <si>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</si>
  <si>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</si>
  <si>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</si>
  <si>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</si>
  <si>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</si>
  <si>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</si>
  <si>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</si>
  <si>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</si>
  <si>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</si>
  <si>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</si>
  <si>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</si>
  <si>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</si>
  <si>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</si>
  <si>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</si>
  <si>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</si>
  <si>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</si>
  <si>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</si>
  <si>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</si>
  <si>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</si>
  <si>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</si>
  <si>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</si>
  <si>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</si>
  <si>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</si>
  <si>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</si>
  <si>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</si>
  <si>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</si>
  <si>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</si>
  <si>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</si>
  <si>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</si>
  <si>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</si>
  <si>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</si>
  <si>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</si>
  <si>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</si>
  <si>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</si>
  <si>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</si>
  <si>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</si>
  <si>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</si>
  <si>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</si>
  <si>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</si>
  <si>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</si>
  <si>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</si>
  <si>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</si>
  <si>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</si>
  <si>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</si>
  <si>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</si>
  <si>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</si>
  <si>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</si>
  <si>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</si>
  <si>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</si>
  <si>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</si>
  <si>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</si>
  <si>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</si>
  <si>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</si>
  <si>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</si>
  <si>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</si>
  <si>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</si>
  <si>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</si>
  <si>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</si>
  <si>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</si>
  <si>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</si>
  <si>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</si>
  <si>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</si>
  <si>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</si>
  <si>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</si>
  <si>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</si>
  <si>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</si>
  <si>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</si>
  <si>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</si>
  <si>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</si>
  <si>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</si>
  <si>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</si>
  <si>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</si>
  <si>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</si>
  <si>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</si>
  <si>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</si>
  <si>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</si>
  <si>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</si>
  <si>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</si>
  <si>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</si>
  <si>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</si>
  <si>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</si>
  <si>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</si>
  <si>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</si>
  <si>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</si>
  <si>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</si>
  <si>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</si>
  <si>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</si>
  <si>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</si>
  <si>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</si>
  <si>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</si>
  <si>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</si>
  <si>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</si>
  <si>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</si>
  <si>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</si>
  <si>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</si>
  <si>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</si>
  <si>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</si>
  <si>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</si>
  <si>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</si>
  <si>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</si>
  <si>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</si>
  <si>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</si>
  <si>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</si>
  <si>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</si>
  <si>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</si>
  <si>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</si>
  <si>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</si>
  <si>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</si>
  <si>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</si>
  <si>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</si>
  <si>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</si>
  <si>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</si>
  <si>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</si>
  <si>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</si>
  <si>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</si>
  <si>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</si>
  <si>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</si>
  <si>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</si>
  <si>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</si>
  <si>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</si>
  <si>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</si>
  <si>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</si>
  <si>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</si>
  <si>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</si>
  <si>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</si>
  <si>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</si>
  <si>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</si>
  <si>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</si>
  <si>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</si>
  <si>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</si>
  <si>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</si>
  <si>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</si>
  <si>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</si>
  <si>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</si>
  <si>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</si>
  <si>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</si>
  <si>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</si>
  <si>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</si>
  <si>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</si>
  <si>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</si>
  <si>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</si>
  <si>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</si>
  <si>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</si>
  <si>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</si>
  <si>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</si>
  <si>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</si>
  <si>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</si>
  <si>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</si>
  <si>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</si>
  <si>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</si>
  <si>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</si>
  <si>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</si>
  <si>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</si>
  <si>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</si>
  <si>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</si>
  <si>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</si>
  <si>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</si>
  <si>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</si>
  <si>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</si>
  <si>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</si>
  <si>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</si>
  <si>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</si>
  <si>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</si>
  <si>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</si>
  <si>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</si>
  <si>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</si>
  <si>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</si>
  <si>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</si>
  <si>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</si>
  <si>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</si>
  <si>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</si>
  <si>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</si>
  <si>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</si>
  <si>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</si>
  <si>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</si>
  <si>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</si>
  <si>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</si>
  <si>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</si>
  <si>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</si>
  <si>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</si>
  <si>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</si>
  <si>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</si>
  <si>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</si>
  <si>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</si>
  <si>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</si>
  <si>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</si>
  <si>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</si>
  <si>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</si>
  <si>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</si>
  <si>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</si>
  <si>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</si>
  <si>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</si>
  <si>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</si>
  <si>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</si>
  <si>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</si>
  <si>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</si>
  <si>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</si>
  <si>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</si>
  <si>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</si>
  <si>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</si>
  <si>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</si>
  <si>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</si>
  <si>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</si>
  <si>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</si>
  <si>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</si>
  <si>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</si>
  <si>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</si>
  <si>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</si>
  <si>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</si>
  <si>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</si>
  <si>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</si>
  <si>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</si>
  <si>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</si>
  <si>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</si>
  <si>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</si>
  <si>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</si>
  <si>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</si>
  <si>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</si>
  <si>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</si>
  <si>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</si>
  <si>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</si>
  <si>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</si>
  <si>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</si>
  <si>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</si>
  <si>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</si>
  <si>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</si>
  <si>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</si>
  <si>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</si>
  <si>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</si>
  <si>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</si>
  <si>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</si>
  <si>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RCD Components, Inc.</t>
  </si>
  <si>
    <t>520 East Industrial Park Drive, Manchester, NH 03109-5316</t>
  </si>
  <si>
    <t>Daniel N. Roy</t>
  </si>
  <si>
    <t>danr@rcdcomponents.com</t>
  </si>
  <si>
    <t>603-669-0054 x 325</t>
  </si>
  <si>
    <t>Quality Manager</t>
  </si>
  <si>
    <t>http://www.rcdcomponents.com/rcd/word/RCD%20Conflict-free%20Declaration.pdf</t>
  </si>
  <si>
    <t>Intenal supplier qualification process.</t>
  </si>
  <si>
    <t>No.119 Yejin Road</t>
  </si>
  <si>
    <t>Ningxia</t>
  </si>
  <si>
    <t>master@otic.com.cn</t>
  </si>
  <si>
    <t>NINGXIA ORIENT TANTALUM INDUSTRY CORP. LTD. (OTIC): In their 2015 Report on Due Diligence of Tantalum Supply Chain (http://www.conflictfreesourcing.org/media/docs/Ningxia_2015.pdf), "OTIC" does purchase material from Rwanda and the DRC, however, as a fully participating and ACCEPTED member of the iTSCi Membership, this material MUST and CAN ONLY be sourced from iTSCI full members, as well adhereing to protocols of iTSCi bagging and tagging, for full identification and traceability. Policy statements a/o 2017 are also here: OTIC Statement On Raw Material Procurement (http://en.otic.com.cn/info-detail.php?InfoId=30) and here: OTIC Control System for Purchasing and Traceability of Non-Conflict Materials (http://en.otic.com.cn/info-detail.php?InfoId=29).</t>
  </si>
  <si>
    <t>MSC: In their 7th October 2016 POLICY ON CONFLICT MINERALS Report (http://www.msmelt.com/abt_policy.htm), MSC currently sources 15-20% of its tin production from predominantly artisanal miners in Central Africa from across the DRC, Rwanda, Burundi and Uganda; however, it is a fully participating and ACCEPTED member of the iTSCi Membership, this material  MUST and CAN ONLY be sourced from iTSCI full members, as well adhereing to protocols of iTSCi bagging and tagging, for full identification and traceability.</t>
  </si>
  <si>
    <t>MINSUR: CM Reporting and Polcity Statements (http://www.minsur.com/quienes-somos/politicas-empresariales/politica-contra-los-minerales-de-conflicto/?lang=en), sourcing only from Peru and Bolivia.</t>
  </si>
  <si>
    <t>Operaciones Metalurgical S.A.</t>
  </si>
  <si>
    <t>THAISARCO: Supply Chain Policy (http://www.thaisarco.com/docs/SupplyChainPolicy2018.pdf) and Due Dilignece Procedure (http://www.thaisarco.com/docs/DueDiligenceProcedures.pdf).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</si>
</sst>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5"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4"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6"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7"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8"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09"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0"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1"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3"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9" fillId="0" borderId="0" xfId="0" applyNumberFormat="1" applyFont="1" applyAlignment="1">
      <alignment horizontal="left" vertical="center" wrapText="1"/>
    </xf>
    <xf numFmtId="9" fontId="11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0"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7"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3"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1" fillId="0" borderId="0" xfId="527" applyFont="1" applyFill="1" applyAlignment="1">
      <alignment horizontal="left" vertical="center" wrapText="1"/>
    </xf>
    <xf numFmtId="164" fontId="6" fillId="0" borderId="0" xfId="480" applyAlignment="1">
      <alignment vertical="center"/>
    </xf>
    <xf numFmtId="0" fontId="122"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52" xfId="0" applyFont="1" applyFill="1" applyBorder="1" applyAlignment="1" applyProtection="1">
      <alignment horizontal="left" vertical="center"/>
      <protection locked="0" hidden="1"/>
    </xf>
    <xf numFmtId="0" fontId="15" fillId="2" borderId="1" xfId="0" applyFont="1" applyFill="1" applyBorder="1" applyAlignment="1" applyProtection="1">
      <alignment horizontal="left" vertical="center"/>
      <protection locked="0" hidden="1"/>
    </xf>
    <xf numFmtId="0" fontId="15" fillId="2" borderId="28" xfId="0" applyFont="1" applyFill="1" applyBorder="1" applyAlignment="1" applyProtection="1">
      <alignment horizontal="left" vertical="center"/>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22" fillId="0" borderId="52" xfId="487" applyFont="1" applyBorder="1" applyAlignment="1" applyProtection="1">
      <alignment vertical="center"/>
      <protection locked="0" hidden="1"/>
    </xf>
    <xf numFmtId="0" fontId="22" fillId="0" borderId="1" xfId="487" applyFont="1" applyBorder="1" applyAlignment="1" applyProtection="1">
      <alignment vertical="center"/>
      <protection locked="0" hidden="1"/>
    </xf>
    <xf numFmtId="0" fontId="22" fillId="0" borderId="28" xfId="487" applyFont="1" applyBorder="1" applyAlignment="1" applyProtection="1">
      <alignment vertical="center"/>
      <protection locked="0" hidden="1"/>
    </xf>
    <xf numFmtId="0" fontId="7" fillId="2" borderId="52" xfId="487"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10" xfId="0" applyBorder="1" applyProtection="1">
      <protection locked="0"/>
    </xf>
    <xf numFmtId="0" fontId="0" fillId="0" borderId="66" xfId="0" applyBorder="1" applyAlignment="1" applyProtection="1">
      <alignment wrapText="1"/>
      <protection locked="0"/>
    </xf>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15" fillId="2" borderId="33" xfId="0" applyFont="1" applyFill="1" applyBorder="1" applyAlignment="1" applyProtection="1">
      <alignment horizontal="left" vertical="center"/>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251">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rcdcomponents.com/rcd/word/RCD%20Conflict-free%20Declaration.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45"/>
  <cols>
    <col min="1" max="1" width="0.86328125" style="117" customWidth="1"/>
    <col min="2" max="2" width="6.86328125" style="117" customWidth="1"/>
    <col min="3" max="3" width="8.46484375" style="117" customWidth="1"/>
    <col min="4" max="4" width="13" style="214" customWidth="1"/>
    <col min="5" max="5" width="42.3984375" style="117" customWidth="1"/>
    <col min="6" max="6" width="53.3984375" style="117" customWidth="1"/>
    <col min="7" max="7" width="0.86328125" style="117" customWidth="1"/>
    <col min="8" max="16384" width="9" style="117"/>
  </cols>
  <sheetData>
    <row r="1" spans="1:7" ht="12.9"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c r="A12" s="362"/>
      <c r="B12" s="42" t="s">
        <v>964</v>
      </c>
      <c r="C12" s="43" t="s">
        <v>967</v>
      </c>
      <c r="D12" s="212" t="s">
        <v>968</v>
      </c>
      <c r="E12" s="43" t="s">
        <v>701</v>
      </c>
      <c r="F12" s="43" t="s">
        <v>702</v>
      </c>
      <c r="G12" s="34"/>
    </row>
    <row r="13" spans="1:7" ht="20.6">
      <c r="A13" s="362"/>
      <c r="B13" s="2">
        <v>1</v>
      </c>
      <c r="C13" s="37" t="s">
        <v>1208</v>
      </c>
      <c r="D13" s="39" t="s">
        <v>992</v>
      </c>
      <c r="E13" s="196" t="s">
        <v>969</v>
      </c>
      <c r="F13" s="196"/>
      <c r="G13" s="34"/>
    </row>
    <row r="14" spans="1:7" ht="30.9">
      <c r="A14" s="362"/>
      <c r="B14" s="2">
        <v>2</v>
      </c>
      <c r="C14" s="37" t="s">
        <v>1208</v>
      </c>
      <c r="D14" s="39" t="s">
        <v>1142</v>
      </c>
      <c r="E14" s="196" t="s">
        <v>602</v>
      </c>
      <c r="F14" s="196" t="s">
        <v>603</v>
      </c>
      <c r="G14" s="34"/>
    </row>
    <row r="15" spans="1:7" ht="89.15"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150000000000006"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5"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99999999999999" customHeight="1">
      <c r="A28" s="362"/>
      <c r="B28" s="351"/>
      <c r="C28" s="348"/>
      <c r="D28" s="369"/>
      <c r="E28" s="360"/>
      <c r="F28" s="198" t="s">
        <v>64</v>
      </c>
      <c r="G28" s="34"/>
    </row>
    <row r="29" spans="1:7" ht="74.5" customHeight="1">
      <c r="A29" s="362"/>
      <c r="B29" s="351"/>
      <c r="C29" s="348"/>
      <c r="D29" s="369"/>
      <c r="E29" s="360"/>
      <c r="F29" s="198" t="s">
        <v>65</v>
      </c>
      <c r="G29" s="34"/>
    </row>
    <row r="30" spans="1:7" ht="62.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5" customHeight="1">
      <c r="A33" s="362"/>
      <c r="B33" s="351"/>
      <c r="C33" s="348"/>
      <c r="D33" s="369"/>
      <c r="E33" s="360"/>
      <c r="F33" s="198" t="s">
        <v>69</v>
      </c>
      <c r="G33" s="34"/>
    </row>
    <row r="34" spans="1:7" ht="89.15" customHeight="1">
      <c r="A34" s="362"/>
      <c r="B34" s="351"/>
      <c r="C34" s="348"/>
      <c r="D34" s="369"/>
      <c r="E34" s="360"/>
      <c r="F34" s="198" t="s">
        <v>71</v>
      </c>
      <c r="G34" s="34"/>
    </row>
    <row r="35" spans="1:7" ht="29.15" customHeight="1">
      <c r="A35" s="362"/>
      <c r="B35" s="351"/>
      <c r="C35" s="348"/>
      <c r="D35" s="369"/>
      <c r="E35" s="360"/>
      <c r="F35" s="198" t="s">
        <v>72</v>
      </c>
      <c r="G35" s="34"/>
    </row>
    <row r="36" spans="1:7" ht="123.9">
      <c r="A36" s="362"/>
      <c r="B36" s="352"/>
      <c r="C36" s="349"/>
      <c r="D36" s="370"/>
      <c r="E36" s="361"/>
      <c r="F36" s="199" t="s">
        <v>73</v>
      </c>
      <c r="G36" s="34"/>
    </row>
    <row r="37" spans="1:7" ht="102.9">
      <c r="A37" s="362"/>
      <c r="B37" s="175">
        <v>3.01</v>
      </c>
      <c r="C37" s="176" t="s">
        <v>74</v>
      </c>
      <c r="D37" s="39" t="s">
        <v>2691</v>
      </c>
      <c r="E37" s="200" t="s">
        <v>1458</v>
      </c>
      <c r="F37" s="201" t="s">
        <v>1577</v>
      </c>
      <c r="G37" s="34"/>
    </row>
    <row r="38" spans="1:7" ht="92.6">
      <c r="A38" s="362"/>
      <c r="B38" s="175">
        <v>3.02</v>
      </c>
      <c r="C38" s="176" t="s">
        <v>1492</v>
      </c>
      <c r="D38" s="39" t="s">
        <v>2692</v>
      </c>
      <c r="E38" s="200" t="s">
        <v>1507</v>
      </c>
      <c r="F38" s="201" t="s">
        <v>1578</v>
      </c>
      <c r="G38" s="34"/>
    </row>
    <row r="39" spans="1:7" ht="82.3">
      <c r="A39" s="362"/>
      <c r="B39" s="184">
        <v>4</v>
      </c>
      <c r="C39" s="183" t="s">
        <v>1757</v>
      </c>
      <c r="D39" s="39" t="s">
        <v>2693</v>
      </c>
      <c r="E39" s="37" t="s">
        <v>2625</v>
      </c>
      <c r="F39" s="37" t="s">
        <v>1758</v>
      </c>
      <c r="G39" s="34"/>
    </row>
    <row r="40" spans="1:7" ht="51.45">
      <c r="A40" s="362"/>
      <c r="B40" s="175">
        <v>4.01</v>
      </c>
      <c r="C40" s="183" t="s">
        <v>1757</v>
      </c>
      <c r="D40" s="39" t="s">
        <v>2695</v>
      </c>
      <c r="E40" s="37" t="s">
        <v>2644</v>
      </c>
      <c r="F40" s="37" t="s">
        <v>2649</v>
      </c>
      <c r="G40" s="34"/>
    </row>
    <row r="41" spans="1:7" ht="51.45">
      <c r="A41" s="362"/>
      <c r="B41" s="175" t="s">
        <v>2680</v>
      </c>
      <c r="C41" s="183" t="s">
        <v>1757</v>
      </c>
      <c r="D41" s="39" t="s">
        <v>2694</v>
      </c>
      <c r="E41" s="37" t="s">
        <v>2683</v>
      </c>
      <c r="F41" s="37" t="s">
        <v>2681</v>
      </c>
      <c r="G41" s="34"/>
    </row>
    <row r="42" spans="1:7" ht="51.45">
      <c r="A42" s="362"/>
      <c r="B42" s="175" t="s">
        <v>2732</v>
      </c>
      <c r="C42" s="183" t="s">
        <v>1757</v>
      </c>
      <c r="D42" s="39" t="s">
        <v>2903</v>
      </c>
      <c r="E42" s="37" t="s">
        <v>2682</v>
      </c>
      <c r="F42" s="37" t="s">
        <v>2733</v>
      </c>
      <c r="G42" s="34"/>
    </row>
    <row r="43" spans="1:7" ht="113.15">
      <c r="A43" s="362"/>
      <c r="B43" s="193">
        <v>4.0999999999999996</v>
      </c>
      <c r="C43" s="183" t="s">
        <v>2902</v>
      </c>
      <c r="D43" s="194">
        <v>42867</v>
      </c>
      <c r="E43" s="202" t="s">
        <v>2905</v>
      </c>
      <c r="F43" s="37" t="s">
        <v>2904</v>
      </c>
      <c r="G43" s="34"/>
    </row>
    <row r="44" spans="1:7" ht="72">
      <c r="A44" s="362"/>
      <c r="B44" s="193">
        <v>4.2</v>
      </c>
      <c r="C44" s="183" t="s">
        <v>2902</v>
      </c>
      <c r="D44" s="194">
        <v>42704</v>
      </c>
      <c r="E44" s="202" t="s">
        <v>3155</v>
      </c>
      <c r="F44" s="37" t="s">
        <v>3120</v>
      </c>
      <c r="G44" s="34"/>
    </row>
    <row r="45" spans="1:7" ht="133.75">
      <c r="A45" s="362"/>
      <c r="B45" s="241">
        <v>5</v>
      </c>
      <c r="C45" s="183" t="s">
        <v>2902</v>
      </c>
      <c r="D45" s="194">
        <v>42867</v>
      </c>
      <c r="E45" s="202" t="s">
        <v>13730</v>
      </c>
      <c r="F45" s="37" t="s">
        <v>13315</v>
      </c>
      <c r="G45" s="34"/>
    </row>
    <row r="46" spans="1:7" ht="41.15">
      <c r="A46" s="362"/>
      <c r="B46" s="193">
        <v>5.01</v>
      </c>
      <c r="C46" s="183" t="s">
        <v>2902</v>
      </c>
      <c r="D46" s="194">
        <v>42907</v>
      </c>
      <c r="E46" s="202" t="s">
        <v>13786</v>
      </c>
      <c r="F46" s="37" t="s">
        <v>13315</v>
      </c>
      <c r="G46" s="34"/>
    </row>
    <row r="47" spans="1:7" ht="61.75">
      <c r="A47" s="362"/>
      <c r="B47" s="193">
        <v>5.0999999999999996</v>
      </c>
      <c r="C47" s="183" t="s">
        <v>2902</v>
      </c>
      <c r="D47" s="194">
        <v>43070</v>
      </c>
      <c r="E47" s="202" t="s">
        <v>13985</v>
      </c>
      <c r="F47" s="37" t="s">
        <v>13986</v>
      </c>
      <c r="G47" s="34"/>
    </row>
    <row r="48" spans="1:7" ht="51.45">
      <c r="A48" s="362"/>
      <c r="B48" s="193">
        <v>5.1100000000000003</v>
      </c>
      <c r="C48" s="183" t="s">
        <v>14260</v>
      </c>
      <c r="D48" s="194">
        <v>43217</v>
      </c>
      <c r="E48" s="202" t="s">
        <v>14404</v>
      </c>
      <c r="F48" s="37" t="s">
        <v>14299</v>
      </c>
      <c r="G48" s="34"/>
    </row>
    <row r="49" spans="1:7" ht="51.45">
      <c r="A49" s="362"/>
      <c r="B49" s="193">
        <v>5.12</v>
      </c>
      <c r="C49" s="183" t="s">
        <v>14260</v>
      </c>
      <c r="D49" s="194">
        <v>43581</v>
      </c>
      <c r="E49" s="202" t="s">
        <v>14404</v>
      </c>
      <c r="F49" s="37" t="s">
        <v>15467</v>
      </c>
      <c r="G49" s="34"/>
    </row>
    <row r="50" spans="1:7" ht="12.9" thickBot="1">
      <c r="A50" s="363"/>
      <c r="B50" s="364" t="str">
        <f ca="1">OFFSET(L!$C$1,MATCH("General"&amp;"Cpy",L!$A:$A,0)-1,SL,,)</f>
        <v>© 2019 Responsible Minerals Initiative. All rights reserved.</v>
      </c>
      <c r="C50" s="364"/>
      <c r="D50" s="364"/>
      <c r="E50" s="364"/>
      <c r="F50" s="364"/>
      <c r="G50" s="35"/>
    </row>
    <row r="51" spans="1:7" ht="12.9"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6328125" defaultRowHeight="12.45"/>
  <cols>
    <col min="1" max="1" width="20.46484375" style="79" customWidth="1"/>
    <col min="2" max="2" width="57.1328125" style="79" customWidth="1"/>
    <col min="3" max="16384" width="8.863281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6328125" defaultRowHeight="12.45"/>
  <cols>
    <col min="1" max="1" width="11.06640625" customWidth="1"/>
    <col min="2" max="2" width="25.6640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6328125" defaultRowHeight="12.4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6328125" defaultRowHeight="12.45"/>
  <cols>
    <col min="1" max="1" width="1.59765625" style="117" customWidth="1"/>
    <col min="2" max="2" width="35.46484375" style="117" customWidth="1"/>
    <col min="3" max="3" width="105.46484375" style="117" customWidth="1"/>
    <col min="4" max="5" width="1.59765625" style="117" customWidth="1"/>
    <col min="6" max="6" width="4.46484375" style="117" customWidth="1"/>
    <col min="7" max="7" width="4.86328125" style="117" customWidth="1"/>
    <col min="8" max="16384" width="8.86328125" style="117"/>
  </cols>
  <sheetData>
    <row r="1" spans="1:5" ht="12.9"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2.9" thickBot="1">
      <c r="A32" s="91"/>
      <c r="B32" s="187"/>
      <c r="C32" s="187"/>
      <c r="D32" s="376"/>
    </row>
    <row r="33" ht="12.9"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66" zoomScale="50" zoomScaleNormal="50" zoomScalePageLayoutView="70" workbookViewId="0">
      <selection activeCell="D85" sqref="D85:E85"/>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style="117" hidden="1" customWidth="1"/>
    <col min="13" max="15" width="4.86328125" style="117" hidden="1" customWidth="1"/>
    <col min="16" max="23" width="9.1328125" hidden="1" customWidth="1"/>
    <col min="24" max="24" width="9.1328125" customWidth="1"/>
  </cols>
  <sheetData>
    <row r="1" spans="1:34" ht="15.45" thickTop="1">
      <c r="A1" s="392"/>
      <c r="B1" s="393"/>
      <c r="C1" s="393"/>
      <c r="D1" s="393"/>
      <c r="E1" s="393"/>
      <c r="F1" s="393"/>
      <c r="G1" s="393"/>
      <c r="H1" s="393"/>
      <c r="I1" s="393"/>
      <c r="J1" s="393"/>
      <c r="K1" s="394"/>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395" t="str">
        <f ca="1">OFFSET(L!$C$1,MATCH("Declaration"&amp;ADDRESS(ROW(),COLUMN(),4),L!$A:$A,0)-1,SL,,)</f>
        <v>Conflict Minerals Reporting Template (CMRT)</v>
      </c>
      <c r="E2" s="396"/>
      <c r="F2" s="396"/>
      <c r="G2" s="396"/>
      <c r="H2" s="396"/>
      <c r="I2" s="396"/>
      <c r="J2" s="397"/>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5"/>
      <c r="G3" s="405"/>
      <c r="H3" s="405"/>
      <c r="I3" s="186"/>
      <c r="J3" s="172" t="s">
        <v>15472</v>
      </c>
      <c r="K3" s="47"/>
      <c r="L3" s="143"/>
      <c r="M3" s="134"/>
      <c r="N3" s="134"/>
      <c r="O3" s="135"/>
      <c r="P3" s="148">
        <f>MATCH($D$3,LN,0)</f>
        <v>1</v>
      </c>
    </row>
    <row r="4" spans="1:34" ht="15">
      <c r="A4" s="45"/>
      <c r="B4" s="401" t="str">
        <f ca="1">OFFSET(L!$C$1,MATCH("Declaration"&amp;ADDRESS(ROW(),COLUMN(),4),L!$A:$A,0)-1,SL,,)</f>
        <v>The purpose of this document is to collect sourcing information on tin, tantalum, tungsten and gold used in products</v>
      </c>
      <c r="C4" s="401"/>
      <c r="D4" s="401"/>
      <c r="E4" s="401"/>
      <c r="F4" s="401"/>
      <c r="G4" s="401"/>
      <c r="H4" s="401"/>
      <c r="I4" s="406" t="str">
        <f ca="1">OFFSET(L!$C$1,MATCH("Declaration"&amp;ADDRESS(ROW(),COLUMN(),4),L!$A:$A,0)-1,SL,,)</f>
        <v>Link to Terms &amp; Conditions</v>
      </c>
      <c r="J4" s="406"/>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1" t="str">
        <f ca="1">OFFSET(L!$C$1,MATCH("Declaration"&amp;ADDRESS(ROW(),COLUMN(),4),L!$A:$A,0)-1,SL,,)</f>
        <v>Mandatory fields are noted with an asterisk (*).  Consult the instructions tab for guidance on how to answer each question.</v>
      </c>
      <c r="C6" s="401"/>
      <c r="D6" s="401"/>
      <c r="E6" s="401"/>
      <c r="F6" s="401"/>
      <c r="G6" s="401"/>
      <c r="H6" s="401"/>
      <c r="I6" s="401"/>
      <c r="J6" s="401"/>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10" t="str">
        <f ca="1">OFFSET(L!$C$1,MATCH("Declaration"&amp;ADDRESS(ROW(),COLUMN(),4),L!$A:$A,0)-1,SL,,)</f>
        <v>Company Information</v>
      </c>
      <c r="C7" s="410"/>
      <c r="D7" s="410"/>
      <c r="E7" s="410"/>
      <c r="F7" s="410"/>
      <c r="G7" s="410"/>
      <c r="H7" s="410"/>
      <c r="I7" s="410"/>
      <c r="J7" s="410"/>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398" t="s">
        <v>15494</v>
      </c>
      <c r="E8" s="399"/>
      <c r="F8" s="399"/>
      <c r="G8" s="399"/>
      <c r="H8" s="399"/>
      <c r="I8" s="399"/>
      <c r="J8" s="400"/>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07" t="s">
        <v>564</v>
      </c>
      <c r="E9" s="408"/>
      <c r="F9" s="408"/>
      <c r="G9" s="40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11" t="str">
        <f ca="1">OFFSET(L!$C$1,MATCH("Declaration"&amp;ADDRESS(ROW(),COLUMN(),4)&amp;LEFT($D$9,1),L!$A:$A,0)-1,SL,,)</f>
        <v>Description of Scope:</v>
      </c>
      <c r="C10" s="155"/>
      <c r="D10" s="402"/>
      <c r="E10" s="403"/>
      <c r="F10" s="403"/>
      <c r="G10" s="403"/>
      <c r="H10" s="403"/>
      <c r="I10" s="403"/>
      <c r="J10" s="404"/>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12"/>
      <c r="C11" s="155"/>
      <c r="D11" s="418" t="str">
        <f ca="1">IF(D9=Q9,OFFSET(L!$C$1,MATCH("Declaration"&amp;ADDRESS(ROW(),COLUMN(),4),L!$A:$A,0)-1,SL,,),"")</f>
        <v/>
      </c>
      <c r="E11" s="419"/>
      <c r="F11" s="419"/>
      <c r="G11" s="419"/>
      <c r="H11" s="419"/>
      <c r="I11" s="419"/>
      <c r="J11" s="420"/>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440">
        <v>103657</v>
      </c>
      <c r="E12" s="441"/>
      <c r="F12" s="441"/>
      <c r="G12" s="441"/>
      <c r="H12" s="441"/>
      <c r="I12" s="441"/>
      <c r="J12" s="442"/>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443"/>
      <c r="E13" s="444"/>
      <c r="F13" s="444"/>
      <c r="G13" s="444"/>
      <c r="H13" s="444"/>
      <c r="I13" s="444"/>
      <c r="J13" s="445"/>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446" t="s">
        <v>15495</v>
      </c>
      <c r="E14" s="447"/>
      <c r="F14" s="447"/>
      <c r="G14" s="447"/>
      <c r="H14" s="447"/>
      <c r="I14" s="447"/>
      <c r="J14" s="44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446" t="s">
        <v>15496</v>
      </c>
      <c r="E15" s="447"/>
      <c r="F15" s="447"/>
      <c r="G15" s="447"/>
      <c r="H15" s="447"/>
      <c r="I15" s="447"/>
      <c r="J15" s="448"/>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449" t="s">
        <v>15497</v>
      </c>
      <c r="E16" s="450"/>
      <c r="F16" s="450"/>
      <c r="G16" s="450"/>
      <c r="H16" s="450"/>
      <c r="I16" s="450"/>
      <c r="J16" s="45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440" t="s">
        <v>15498</v>
      </c>
      <c r="E17" s="441"/>
      <c r="F17" s="441"/>
      <c r="G17" s="441"/>
      <c r="H17" s="441"/>
      <c r="I17" s="441"/>
      <c r="J17" s="442"/>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75">
      <c r="A18" s="49"/>
      <c r="B18" s="51" t="str">
        <f ca="1">OFFSET(L!$C$1,MATCH("Declaration"&amp;ADDRESS(ROW(),COLUMN(),4),L!$A:$A,0)-1,SL,,)</f>
        <v>Authorizer (*):</v>
      </c>
      <c r="C18" s="93"/>
      <c r="D18" s="446" t="s">
        <v>15496</v>
      </c>
      <c r="E18" s="447"/>
      <c r="F18" s="447"/>
      <c r="G18" s="447"/>
      <c r="H18" s="447"/>
      <c r="I18" s="447"/>
      <c r="J18" s="448"/>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75">
      <c r="A19" s="49"/>
      <c r="B19" s="51" t="str">
        <f ca="1">OFFSET(L!$C$1,MATCH("Declaration"&amp;ADDRESS(ROW(),COLUMN(),4),L!$A:$A,0)-1,SL,,)</f>
        <v>Title - Authorizer:</v>
      </c>
      <c r="C19" s="93"/>
      <c r="D19" s="440" t="s">
        <v>15499</v>
      </c>
      <c r="E19" s="441"/>
      <c r="F19" s="441"/>
      <c r="G19" s="441"/>
      <c r="H19" s="441"/>
      <c r="I19" s="441"/>
      <c r="J19" s="442"/>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75">
      <c r="A20" s="49"/>
      <c r="B20" s="51" t="str">
        <f ca="1">OFFSET(L!$C$1,MATCH("Declaration"&amp;ADDRESS(ROW(),COLUMN(),4),L!$A:$A,0)-1,SL,,)</f>
        <v>Email - Authorizer (*):</v>
      </c>
      <c r="C20" s="93"/>
      <c r="D20" s="449" t="s">
        <v>15497</v>
      </c>
      <c r="E20" s="450"/>
      <c r="F20" s="450"/>
      <c r="G20" s="450"/>
      <c r="H20" s="450"/>
      <c r="I20" s="450"/>
      <c r="J20" s="45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440" t="s">
        <v>15498</v>
      </c>
      <c r="E21" s="441"/>
      <c r="F21" s="441"/>
      <c r="G21" s="441"/>
      <c r="H21" s="441"/>
      <c r="I21" s="441"/>
      <c r="J21" s="442"/>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600000000000001">
      <c r="A22" s="49"/>
      <c r="B22" s="51" t="str">
        <f ca="1">OFFSET(L!$C$1,MATCH("Declaration"&amp;ADDRESS(ROW(),COLUMN(),4),L!$A:$A,0)-1,SL,,)</f>
        <v>Effective Date (*):</v>
      </c>
      <c r="C22" s="94"/>
      <c r="D22" s="385">
        <v>43581</v>
      </c>
      <c r="E22" s="386"/>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600000000000001">
      <c r="A23" s="52"/>
      <c r="B23" s="95"/>
      <c r="C23" s="20"/>
      <c r="D23" s="415"/>
      <c r="E23" s="41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387" t="str">
        <f ca="1">OFFSET(L!$C$1,MATCH("Declaration"&amp;ADDRESS(ROW(),COLUMN(),4),L!$A:$A,0)-1,SL,,)</f>
        <v>Answer the following questions 1 - 7 based on the declaration scope indicated above</v>
      </c>
      <c r="C24" s="387"/>
      <c r="D24" s="387"/>
      <c r="E24" s="387"/>
      <c r="F24" s="387"/>
      <c r="G24" s="387"/>
      <c r="H24" s="387"/>
      <c r="I24" s="387"/>
      <c r="J24" s="387"/>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16" t="str">
        <f ca="1">OFFSET(L!$C$1,MATCH("Declaration"&amp;ADDRESS(ROW(),COLUMN(),4),L!$A:$A,0)-1,SL,,)</f>
        <v>Answer</v>
      </c>
      <c r="E25" s="416"/>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75">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7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7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7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600000000000001">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75">
      <c r="A32" s="52"/>
      <c r="B32" s="51" t="str">
        <f ca="1">B26</f>
        <v>Tantalum  (*)</v>
      </c>
      <c r="C32" s="13"/>
      <c r="D32" s="388" t="s">
        <v>558</v>
      </c>
      <c r="E32" s="389"/>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7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7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7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600000000000001">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14"/>
      <c r="I37" s="414"/>
      <c r="J37" s="414"/>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75">
      <c r="A38" s="52"/>
      <c r="B38" s="51" t="str">
        <f ca="1">OFFSET(L!$C$1,MATCH("Declaration"&amp;ADDRESS(ROW(),COLUMN(),4),L!$A:$A,0)-1,SL,,)&amp;P38</f>
        <v>Tantalum  (*)</v>
      </c>
      <c r="C38" s="13"/>
      <c r="D38" s="377" t="s">
        <v>558</v>
      </c>
      <c r="E38" s="378"/>
      <c r="F38" s="58"/>
      <c r="G38" s="379"/>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75">
      <c r="A39" s="52"/>
      <c r="B39" s="51" t="str">
        <f ca="1">OFFSET(L!$C$1,MATCH("Declaration"&amp;ADDRESS(ROW(),COLUMN(),4),L!$A:$A,0)-1,SL,,)&amp;P39</f>
        <v>Tin  (*)</v>
      </c>
      <c r="C39" s="13"/>
      <c r="D39" s="377" t="s">
        <v>558</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7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7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600000000000001">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75">
      <c r="A44" s="52"/>
      <c r="B44" s="51" t="str">
        <f ca="1">B38</f>
        <v>Tantalum  (*)</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7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7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7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600000000000001">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75">
      <c r="A50" s="52"/>
      <c r="B50" s="51" t="str">
        <f ca="1">B38</f>
        <v>Tantalum  (*)</v>
      </c>
      <c r="C50" s="46"/>
      <c r="D50" s="382">
        <v>1</v>
      </c>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75">
      <c r="A51" s="52"/>
      <c r="B51" s="51" t="str">
        <f ca="1">B39</f>
        <v>Tin  (*)</v>
      </c>
      <c r="C51" s="46"/>
      <c r="D51" s="382">
        <v>1</v>
      </c>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75">
      <c r="A52" s="52"/>
      <c r="B52" s="51" t="str">
        <f ca="1">B40</f>
        <v xml:space="preserve">Gold  </v>
      </c>
      <c r="C52" s="46"/>
      <c r="D52" s="382"/>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75">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9">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13"/>
      <c r="I55" s="413"/>
      <c r="J55" s="41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75">
      <c r="A56" s="52"/>
      <c r="B56" s="51" t="str">
        <f ca="1">B38</f>
        <v>Tantalum  (*)</v>
      </c>
      <c r="C56" s="13"/>
      <c r="D56" s="388" t="s">
        <v>558</v>
      </c>
      <c r="E56" s="389"/>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75">
      <c r="A57" s="52"/>
      <c r="B57" s="51" t="str">
        <f ca="1">B39</f>
        <v>Tin  (*)</v>
      </c>
      <c r="C57" s="13"/>
      <c r="D57" s="388" t="s">
        <v>558</v>
      </c>
      <c r="E57" s="389"/>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7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7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9">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13" t="str">
        <f>IF(Q69="(*)","Click here to enter smelter names","")</f>
        <v/>
      </c>
      <c r="I61" s="413"/>
      <c r="J61" s="41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75">
      <c r="A62" s="52"/>
      <c r="B62" s="51" t="str">
        <f ca="1">B38</f>
        <v>Tantalum  (*)</v>
      </c>
      <c r="C62" s="46"/>
      <c r="D62" s="388" t="s">
        <v>558</v>
      </c>
      <c r="E62" s="389"/>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75">
      <c r="A63" s="52"/>
      <c r="B63" s="51" t="str">
        <f ca="1">B39</f>
        <v>Tin  (*)</v>
      </c>
      <c r="C63" s="46"/>
      <c r="D63" s="388" t="s">
        <v>558</v>
      </c>
      <c r="E63" s="389"/>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7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7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27" t="str">
        <f ca="1">OFFSET(L!$C$1,MATCH("Declaration"&amp;ADDRESS(ROW(),COLUMN(),4),L!$A:$A,0)-1,SL,,)</f>
        <v>Answer the Following Questions at a Company Level</v>
      </c>
      <c r="C67" s="427"/>
      <c r="D67" s="427"/>
      <c r="E67" s="427"/>
      <c r="F67" s="427"/>
      <c r="G67" s="427"/>
      <c r="H67" s="427"/>
      <c r="I67" s="427"/>
      <c r="J67" s="427"/>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16" t="str">
        <f ca="1">D25</f>
        <v>Answer</v>
      </c>
      <c r="E68" s="416"/>
      <c r="F68" s="64"/>
      <c r="G68" s="416" t="str">
        <f ca="1">G25</f>
        <v>Comments</v>
      </c>
      <c r="H68" s="416" t="e">
        <f>HLOOKUP(SL,LT,$O68,0)</f>
        <v>#NAME?</v>
      </c>
      <c r="I68" s="416"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17"/>
      <c r="H70" s="417"/>
      <c r="I70" s="417"/>
      <c r="J70" s="417"/>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52" t="s">
        <v>15500</v>
      </c>
      <c r="H71" s="390"/>
      <c r="I71" s="390"/>
      <c r="J71" s="391"/>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559</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24" t="s">
        <v>13268</v>
      </c>
      <c r="E79" s="425"/>
      <c r="F79" s="68"/>
      <c r="G79" s="379" t="s">
        <v>15501</v>
      </c>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17"/>
      <c r="H80" s="417"/>
      <c r="I80" s="417"/>
      <c r="J80" s="417"/>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26"/>
      <c r="H82" s="426"/>
      <c r="I82" s="426"/>
      <c r="J82" s="426"/>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23" t="str">
        <f>IF(OR($D$8="",$I$3=""),"","Click here to check required fields completion")</f>
        <v/>
      </c>
      <c r="C86" s="423"/>
      <c r="D86" s="423"/>
      <c r="E86" s="423"/>
      <c r="F86" s="423"/>
      <c r="G86" s="423"/>
      <c r="H86" s="423"/>
      <c r="I86" s="423"/>
      <c r="J86" s="423"/>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45" thickBot="1">
      <c r="A87" s="421" t="str">
        <f ca="1">OFFSET(L!$C$1,MATCH("General"&amp;"Cpy",L!$A:$A,0)-1,SL,,)</f>
        <v>© 2019 Responsible Minerals Initiative. All rights reserved.</v>
      </c>
      <c r="B87" s="422"/>
      <c r="C87" s="422"/>
      <c r="D87" s="422"/>
      <c r="E87" s="422"/>
      <c r="F87" s="422"/>
      <c r="G87" s="422"/>
      <c r="H87" s="422"/>
      <c r="I87" s="422"/>
      <c r="J87" s="422"/>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4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250" priority="126" stopIfTrue="1">
      <formula>AND(OR($D$26="No",AND($D$26="Yes",$D$32="No")),OR($D$27="No",AND($D$27="Yes",$D$33="No")), OR($D$28="No",AND($D$28="Yes",$D$34="No")), OR($D$29="No",AND($D$29="Yes",$D$35="No")))</formula>
    </cfRule>
    <cfRule type="expression" dxfId="249" priority="127" stopIfTrue="1">
      <formula>IF(D69="",TRUE)</formula>
    </cfRule>
  </conditionalFormatting>
  <conditionalFormatting sqref="D8:J8">
    <cfRule type="expression" dxfId="243" priority="192" stopIfTrue="1">
      <formula>IF($D$8="",TRUE)</formula>
    </cfRule>
  </conditionalFormatting>
  <conditionalFormatting sqref="D9:G9">
    <cfRule type="expression" dxfId="242" priority="193" stopIfTrue="1">
      <formula>IF($D$9="",TRUE)</formula>
    </cfRule>
  </conditionalFormatting>
  <conditionalFormatting sqref="D22:E22">
    <cfRule type="expression" dxfId="237" priority="200" stopIfTrue="1">
      <formula>IF($D$22="",TRUE)</formula>
    </cfRule>
  </conditionalFormatting>
  <conditionalFormatting sqref="D10:J10">
    <cfRule type="expression" dxfId="236" priority="97" stopIfTrue="1">
      <formula>IF($D$9=$Q$9,TRUE)</formula>
    </cfRule>
    <cfRule type="expression" dxfId="235" priority="207" stopIfTrue="1">
      <formula>IF(AND($D$10="",$D$9=$R$9),TRUE)</formula>
    </cfRule>
  </conditionalFormatting>
  <conditionalFormatting sqref="D15:J15">
    <cfRule type="expression" dxfId="169" priority="70" stopIfTrue="1">
      <formula>IF($D$15="",TRUE)</formula>
    </cfRule>
  </conditionalFormatting>
  <conditionalFormatting sqref="D16:J16">
    <cfRule type="expression" dxfId="167" priority="71" stopIfTrue="1">
      <formula>IF($D$16="",TRUE)</formula>
    </cfRule>
  </conditionalFormatting>
  <conditionalFormatting sqref="D17:J17">
    <cfRule type="expression" dxfId="165" priority="72" stopIfTrue="1">
      <formula>IF($D$17="",TRUE)</formula>
    </cfRule>
  </conditionalFormatting>
  <conditionalFormatting sqref="D18:J18">
    <cfRule type="expression" dxfId="163" priority="73" stopIfTrue="1">
      <formula>IF($D$18="",TRUE)</formula>
    </cfRule>
  </conditionalFormatting>
  <conditionalFormatting sqref="D20:J20">
    <cfRule type="expression" dxfId="161" priority="74" stopIfTrue="1">
      <formula>IF($D$20="",TRUE)</formula>
    </cfRule>
  </conditionalFormatting>
  <conditionalFormatting sqref="D21:J21">
    <cfRule type="expression" dxfId="159" priority="75" stopIfTrue="1">
      <formula>IF($D$21="",TRUE)</formula>
    </cfRule>
  </conditionalFormatting>
  <conditionalFormatting sqref="D26:E26">
    <cfRule type="expression" dxfId="157" priority="66" stopIfTrue="1">
      <formula>IF($D$26="",TRUE)</formula>
    </cfRule>
  </conditionalFormatting>
  <conditionalFormatting sqref="D27:E27">
    <cfRule type="expression" dxfId="155" priority="67" stopIfTrue="1">
      <formula>IF($D$27="",TRUE)</formula>
    </cfRule>
  </conditionalFormatting>
  <conditionalFormatting sqref="D28:E28">
    <cfRule type="expression" dxfId="153" priority="68" stopIfTrue="1">
      <formula>IF($D$28="",TRUE)</formula>
    </cfRule>
  </conditionalFormatting>
  <conditionalFormatting sqref="D29:E29">
    <cfRule type="expression" dxfId="151" priority="69" stopIfTrue="1">
      <formula>IF($D$29="",TRUE)</formula>
    </cfRule>
  </conditionalFormatting>
  <conditionalFormatting sqref="D34:E34">
    <cfRule type="expression" dxfId="149" priority="61" stopIfTrue="1">
      <formula>$P$28=""</formula>
    </cfRule>
  </conditionalFormatting>
  <conditionalFormatting sqref="D35:E35">
    <cfRule type="expression" dxfId="147" priority="65" stopIfTrue="1">
      <formula>$P$29=""</formula>
    </cfRule>
  </conditionalFormatting>
  <conditionalFormatting sqref="D32:E32">
    <cfRule type="expression" dxfId="145" priority="63" stopIfTrue="1">
      <formula>$P$26=""</formula>
    </cfRule>
  </conditionalFormatting>
  <conditionalFormatting sqref="D32:E32">
    <cfRule type="expression" dxfId="143" priority="62" stopIfTrue="1">
      <formula>IF(AND(OR($D$26="Yes",$D$26=""),$D$32=""),1,0)</formula>
    </cfRule>
  </conditionalFormatting>
  <conditionalFormatting sqref="D33:E33">
    <cfRule type="expression" dxfId="141" priority="59" stopIfTrue="1">
      <formula>IF(AND(OR($D$27="Yes",$D$27=""),$D$33=""),1,0)</formula>
    </cfRule>
    <cfRule type="expression" dxfId="140" priority="60" stopIfTrue="1">
      <formula>$P$27=""</formula>
    </cfRule>
  </conditionalFormatting>
  <conditionalFormatting sqref="D34:E34">
    <cfRule type="expression" dxfId="137" priority="64" stopIfTrue="1">
      <formula>IF(AND(OR($D$28="Yes",$D$28=""),$D$34=""),1,0)</formula>
    </cfRule>
  </conditionalFormatting>
  <conditionalFormatting sqref="D35:E35">
    <cfRule type="expression" dxfId="135" priority="58" stopIfTrue="1">
      <formula>IF(AND(OR($D$29="Yes",$D$29=""),$D$35=""),1,0)</formula>
    </cfRule>
  </conditionalFormatting>
  <conditionalFormatting sqref="D40:E40">
    <cfRule type="expression" dxfId="133" priority="54" stopIfTrue="1">
      <formula>$P$28=""</formula>
    </cfRule>
  </conditionalFormatting>
  <conditionalFormatting sqref="D41:E41">
    <cfRule type="expression" dxfId="131" priority="56" stopIfTrue="1">
      <formula>$P$29=""</formula>
    </cfRule>
  </conditionalFormatting>
  <conditionalFormatting sqref="D40">
    <cfRule type="expression" dxfId="129" priority="52" stopIfTrue="1">
      <formula>$P$34=""</formula>
    </cfRule>
    <cfRule type="expression" dxfId="128" priority="55" stopIfTrue="1">
      <formula>IF(AND(OR($D$28="Yes",$D$28=""),D40=""),1,0)</formula>
    </cfRule>
  </conditionalFormatting>
  <conditionalFormatting sqref="D41">
    <cfRule type="expression" dxfId="125" priority="53" stopIfTrue="1">
      <formula>$P$35=""</formula>
    </cfRule>
  </conditionalFormatting>
  <conditionalFormatting sqref="D41:E41">
    <cfRule type="expression" dxfId="123" priority="57" stopIfTrue="1">
      <formula>IF(AND(OR($D$29="Yes",$D$29=""),D41=""),1,0)</formula>
    </cfRule>
  </conditionalFormatting>
  <conditionalFormatting sqref="D38:E38">
    <cfRule type="expression" dxfId="121" priority="48" stopIfTrue="1">
      <formula>$P$38=""</formula>
    </cfRule>
    <cfRule type="expression" dxfId="120" priority="49" stopIfTrue="1">
      <formula>D38=""</formula>
    </cfRule>
  </conditionalFormatting>
  <conditionalFormatting sqref="D39:E39">
    <cfRule type="expression" dxfId="117" priority="50" stopIfTrue="1">
      <formula>$P$39=""</formula>
    </cfRule>
    <cfRule type="expression" dxfId="116" priority="51" stopIfTrue="1">
      <formula>D39=""</formula>
    </cfRule>
  </conditionalFormatting>
  <conditionalFormatting sqref="D46:E46">
    <cfRule type="expression" dxfId="113" priority="41" stopIfTrue="1">
      <formula>$P$28=""</formula>
    </cfRule>
  </conditionalFormatting>
  <conditionalFormatting sqref="D47:E47">
    <cfRule type="expression" dxfId="111" priority="46" stopIfTrue="1">
      <formula>$P$29=""</formula>
    </cfRule>
  </conditionalFormatting>
  <conditionalFormatting sqref="D44">
    <cfRule type="expression" dxfId="109" priority="42" stopIfTrue="1">
      <formula>$P$32=""</formula>
    </cfRule>
  </conditionalFormatting>
  <conditionalFormatting sqref="D46">
    <cfRule type="expression" dxfId="107" priority="39" stopIfTrue="1">
      <formula>$P$34=""</formula>
    </cfRule>
    <cfRule type="expression" dxfId="106" priority="45" stopIfTrue="1">
      <formula>IF(AND(OR($D$28="Yes",$D$28=""),D46=""),1,0)</formula>
    </cfRule>
  </conditionalFormatting>
  <conditionalFormatting sqref="D47">
    <cfRule type="expression" dxfId="103" priority="40" stopIfTrue="1">
      <formula>$P$35=""</formula>
    </cfRule>
  </conditionalFormatting>
  <conditionalFormatting sqref="D44:E44">
    <cfRule type="expression" dxfId="101" priority="43" stopIfTrue="1">
      <formula>$P$26=""</formula>
    </cfRule>
    <cfRule type="expression" dxfId="100" priority="44" stopIfTrue="1">
      <formula>IF(AND(OR($D$26="Yes",$D$26=""),D44=""),1,0)</formula>
    </cfRule>
  </conditionalFormatting>
  <conditionalFormatting sqref="D47:E47">
    <cfRule type="expression" dxfId="97" priority="47" stopIfTrue="1">
      <formula>IF(AND(OR($D$29="Yes",$D$29=""),D47=""),1,0)</formula>
    </cfRule>
  </conditionalFormatting>
  <conditionalFormatting sqref="D45">
    <cfRule type="expression" dxfId="95" priority="36" stopIfTrue="1">
      <formula>$P$32=""</formula>
    </cfRule>
  </conditionalFormatting>
  <conditionalFormatting sqref="D45:E45">
    <cfRule type="expression" dxfId="93" priority="37" stopIfTrue="1">
      <formula>$P$26=""</formula>
    </cfRule>
    <cfRule type="expression" dxfId="92" priority="38" stopIfTrue="1">
      <formula>IF(AND(OR($D$26="Yes",$D$26=""),D45=""),1,0)</formula>
    </cfRule>
  </conditionalFormatting>
  <conditionalFormatting sqref="D52:E52">
    <cfRule type="expression" dxfId="89" priority="29" stopIfTrue="1">
      <formula>$P$28=""</formula>
    </cfRule>
  </conditionalFormatting>
  <conditionalFormatting sqref="D53:E53">
    <cfRule type="expression" dxfId="87" priority="34" stopIfTrue="1">
      <formula>$P$29=""</formula>
    </cfRule>
  </conditionalFormatting>
  <conditionalFormatting sqref="D50">
    <cfRule type="expression" dxfId="85" priority="30" stopIfTrue="1">
      <formula>$P$32=""</formula>
    </cfRule>
  </conditionalFormatting>
  <conditionalFormatting sqref="D52">
    <cfRule type="expression" dxfId="83" priority="27" stopIfTrue="1">
      <formula>$P$34=""</formula>
    </cfRule>
    <cfRule type="expression" dxfId="82" priority="33" stopIfTrue="1">
      <formula>IF(AND(OR($D$28="Yes",$D$28=""),D52=""),1,0)</formula>
    </cfRule>
  </conditionalFormatting>
  <conditionalFormatting sqref="D53">
    <cfRule type="expression" dxfId="79" priority="28" stopIfTrue="1">
      <formula>$P$35=""</formula>
    </cfRule>
  </conditionalFormatting>
  <conditionalFormatting sqref="D50:E50">
    <cfRule type="expression" dxfId="77" priority="31" stopIfTrue="1">
      <formula>$P$26=""</formula>
    </cfRule>
    <cfRule type="expression" dxfId="76" priority="32" stopIfTrue="1">
      <formula>IF(AND(OR($D$26="Yes",$D$26=""),D50=""),1,0)</formula>
    </cfRule>
  </conditionalFormatting>
  <conditionalFormatting sqref="D53:E53">
    <cfRule type="expression" dxfId="73" priority="35" stopIfTrue="1">
      <formula>IF(AND(OR($D$29="Yes",$D$29=""),D53=""),1,0)</formula>
    </cfRule>
  </conditionalFormatting>
  <conditionalFormatting sqref="D51">
    <cfRule type="expression" dxfId="71" priority="24" stopIfTrue="1">
      <formula>$P$32=""</formula>
    </cfRule>
  </conditionalFormatting>
  <conditionalFormatting sqref="D51:E51">
    <cfRule type="expression" dxfId="69" priority="25" stopIfTrue="1">
      <formula>$P$26=""</formula>
    </cfRule>
    <cfRule type="expression" dxfId="68" priority="26" stopIfTrue="1">
      <formula>IF(AND(OR($D$26="Yes",$D$26=""),D51=""),1,0)</formula>
    </cfRule>
  </conditionalFormatting>
  <conditionalFormatting sqref="D58:E58">
    <cfRule type="expression" dxfId="65" priority="17" stopIfTrue="1">
      <formula>$P$28=""</formula>
    </cfRule>
  </conditionalFormatting>
  <conditionalFormatting sqref="D59:E59">
    <cfRule type="expression" dxfId="63" priority="22" stopIfTrue="1">
      <formula>$P$29=""</formula>
    </cfRule>
  </conditionalFormatting>
  <conditionalFormatting sqref="D56">
    <cfRule type="expression" dxfId="61" priority="18" stopIfTrue="1">
      <formula>$P$32=""</formula>
    </cfRule>
  </conditionalFormatting>
  <conditionalFormatting sqref="D58">
    <cfRule type="expression" dxfId="59" priority="15" stopIfTrue="1">
      <formula>$P$34=""</formula>
    </cfRule>
    <cfRule type="expression" dxfId="58" priority="21" stopIfTrue="1">
      <formula>IF(AND(OR($D$28="Yes",$D$28=""),D58=""),1,0)</formula>
    </cfRule>
  </conditionalFormatting>
  <conditionalFormatting sqref="D59">
    <cfRule type="expression" dxfId="55" priority="16" stopIfTrue="1">
      <formula>$P$35=""</formula>
    </cfRule>
  </conditionalFormatting>
  <conditionalFormatting sqref="D56:E56">
    <cfRule type="expression" dxfId="53" priority="19" stopIfTrue="1">
      <formula>$P$26=""</formula>
    </cfRule>
    <cfRule type="expression" dxfId="52" priority="20" stopIfTrue="1">
      <formula>IF(AND(OR($D$26="Yes",$D$26=""),D56=""),1,0)</formula>
    </cfRule>
  </conditionalFormatting>
  <conditionalFormatting sqref="D59:E59">
    <cfRule type="expression" dxfId="49" priority="23" stopIfTrue="1">
      <formula>IF(AND(OR($D$29="Yes",$D$29=""),D59=""),1,0)</formula>
    </cfRule>
  </conditionalFormatting>
  <conditionalFormatting sqref="D57">
    <cfRule type="expression" dxfId="47" priority="12" stopIfTrue="1">
      <formula>$P$32=""</formula>
    </cfRule>
  </conditionalFormatting>
  <conditionalFormatting sqref="D57:E57">
    <cfRule type="expression" dxfId="45" priority="13" stopIfTrue="1">
      <formula>$P$26=""</formula>
    </cfRule>
    <cfRule type="expression" dxfId="44" priority="14" stopIfTrue="1">
      <formula>IF(AND(OR($D$26="Yes",$D$26=""),D57=""),1,0)</formula>
    </cfRule>
  </conditionalFormatting>
  <conditionalFormatting sqref="D64:E64">
    <cfRule type="expression" dxfId="41" priority="8" stopIfTrue="1">
      <formula>$P$28=""</formula>
    </cfRule>
  </conditionalFormatting>
  <conditionalFormatting sqref="D65:E65">
    <cfRule type="expression" dxfId="39" priority="10" stopIfTrue="1">
      <formula>$P$29=""</formula>
    </cfRule>
  </conditionalFormatting>
  <conditionalFormatting sqref="D64">
    <cfRule type="expression" dxfId="37" priority="6" stopIfTrue="1">
      <formula>$P$34=""</formula>
    </cfRule>
    <cfRule type="expression" dxfId="36" priority="9" stopIfTrue="1">
      <formula>IF(AND(OR($D$28="Yes",$D$28=""),D64=""),1,0)</formula>
    </cfRule>
  </conditionalFormatting>
  <conditionalFormatting sqref="D65">
    <cfRule type="expression" dxfId="33" priority="7" stopIfTrue="1">
      <formula>$P$35=""</formula>
    </cfRule>
  </conditionalFormatting>
  <conditionalFormatting sqref="D65:E65">
    <cfRule type="expression" dxfId="31" priority="11" stopIfTrue="1">
      <formula>IF(AND(OR($D$29="Yes",$D$29=""),D65=""),1,0)</formula>
    </cfRule>
  </conditionalFormatting>
  <conditionalFormatting sqref="D62:D63">
    <cfRule type="expression" dxfId="29" priority="3" stopIfTrue="1">
      <formula>$P$32=""</formula>
    </cfRule>
  </conditionalFormatting>
  <conditionalFormatting sqref="D62:E63">
    <cfRule type="expression" dxfId="27" priority="4" stopIfTrue="1">
      <formula>$P$26=""</formula>
    </cfRule>
    <cfRule type="expression" dxfId="26" priority="5" stopIfTrue="1">
      <formula>IF(AND(OR($D$26="Yes",$D$26=""),D62=""),1,0)</formula>
    </cfRule>
  </conditionalFormatting>
  <conditionalFormatting sqref="G71:J71">
    <cfRule type="expression" dxfId="23" priority="2" stopIfTrue="1">
      <formula>IF(AND($D$71="Yes",$G$71=""),TRUE)</formula>
    </cfRule>
  </conditionalFormatting>
  <conditionalFormatting sqref="G79:J79">
    <cfRule type="expression" dxfId="21" priority="1" stopIfTrue="1">
      <formula>IF(AND($D$79="Yes, using other format (describe)",$G$79=""),TRUE)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4" zoomScaleNormal="100" zoomScalePageLayoutView="55" workbookViewId="0">
      <selection activeCell="A5" sqref="A5"/>
    </sheetView>
  </sheetViews>
  <sheetFormatPr defaultColWidth="8.86328125" defaultRowHeight="12.45"/>
  <cols>
    <col min="1" max="1" width="13.59765625" style="277" customWidth="1"/>
    <col min="2" max="2" width="13.3984375" style="277" customWidth="1"/>
    <col min="3" max="3" width="40.46484375" style="277" customWidth="1"/>
    <col min="4" max="4" width="30.59765625" style="277" customWidth="1"/>
    <col min="5" max="5" width="20.86328125" style="277" customWidth="1"/>
    <col min="6" max="7" width="13.86328125" style="277" customWidth="1"/>
    <col min="8" max="8" width="25.1328125" style="277" customWidth="1"/>
    <col min="9" max="9" width="24.1328125" style="277" customWidth="1"/>
    <col min="10" max="10" width="18.3984375" style="277" customWidth="1"/>
    <col min="11" max="11" width="27.3984375" style="277" customWidth="1"/>
    <col min="12" max="12" width="20.59765625" style="277" customWidth="1"/>
    <col min="13" max="13" width="35.1328125" style="277" customWidth="1"/>
    <col min="14" max="14" width="42.1328125" style="277" customWidth="1"/>
    <col min="15" max="15" width="32.1328125" style="277" customWidth="1"/>
    <col min="16" max="16" width="22.86328125" style="277" customWidth="1"/>
    <col min="17" max="17" width="43.46484375" style="277" customWidth="1"/>
    <col min="18" max="18" width="35.86328125" style="277" hidden="1" customWidth="1"/>
    <col min="19" max="20" width="17.86328125" style="277" hidden="1" customWidth="1"/>
    <col min="21" max="21" width="8.86328125" style="276" hidden="1" customWidth="1"/>
    <col min="22" max="22" width="6.1328125" style="276" hidden="1" customWidth="1"/>
    <col min="23" max="23" width="8.59765625" style="276" hidden="1" customWidth="1"/>
    <col min="24" max="24" width="8.86328125" style="276" hidden="1" customWidth="1"/>
    <col min="25" max="26" width="4.3984375" style="276" hidden="1" customWidth="1"/>
    <col min="27" max="27" width="4.3984375" style="277" hidden="1" customWidth="1"/>
    <col min="28" max="28" width="7.86328125" style="277" hidden="1" customWidth="1"/>
    <col min="29" max="33" width="4.3984375" style="277" hidden="1" customWidth="1"/>
    <col min="34" max="34" width="14.46484375" style="277" hidden="1" customWidth="1"/>
    <col min="35" max="39" width="8.86328125" style="277" customWidth="1"/>
    <col min="40" max="16384" width="8.86328125" style="277"/>
  </cols>
  <sheetData>
    <row r="1" spans="1:34" s="263" customFormat="1" ht="12.9"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6.6">
      <c r="A2" s="203"/>
      <c r="B2" s="221" t="str">
        <f ca="1">OFFSET(L!$C$1,MATCH("Smelter List"&amp;ADDRESS(ROW(),COLUMN(),4),L!$A:$A,0)-1,SL,,)</f>
        <v>TO BEGIN:</v>
      </c>
      <c r="C2" s="205"/>
      <c r="D2" s="205"/>
      <c r="E2" s="205"/>
      <c r="F2" s="230"/>
      <c r="G2" s="230"/>
      <c r="H2" s="230"/>
      <c r="I2" s="231"/>
      <c r="J2" s="428" t="str">
        <f ca="1">OFFSET(L!$C$1,MATCH("Smelter List"&amp;ADDRESS(ROW(),COLUMN(),4),L!$A:$A,0)-1,SL,,)</f>
        <v>Link to "RMAP Conformant Smelter List"</v>
      </c>
      <c r="K2" s="429"/>
      <c r="L2" s="429"/>
      <c r="M2" s="429"/>
      <c r="N2" s="429"/>
      <c r="O2" s="429"/>
      <c r="P2" s="232"/>
      <c r="Q2" s="233"/>
      <c r="R2" s="234"/>
      <c r="S2" s="234"/>
      <c r="T2" s="234"/>
      <c r="U2" s="261"/>
      <c r="V2" s="261"/>
      <c r="W2" s="262"/>
      <c r="X2" s="261"/>
      <c r="Y2" s="261"/>
      <c r="Z2" s="261"/>
      <c r="AH2" s="178" t="s">
        <v>558</v>
      </c>
    </row>
    <row r="3" spans="1:34" s="263" customFormat="1" ht="255.55" customHeight="1">
      <c r="A3" s="204"/>
      <c r="B3" s="43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0"/>
      <c r="D3" s="430"/>
      <c r="E3" s="430"/>
      <c r="F3" s="264"/>
      <c r="G3" s="431" t="str">
        <f ca="1">OFFSET(L!$C$1,MATCH("General"&amp;"Cpy",L!$A:$A,0)-1,SL,,)</f>
        <v>© 2019 Responsible Minerals Initiative. All rights reserved.</v>
      </c>
      <c r="H3" s="431"/>
      <c r="I3" s="43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11.3">
      <c r="A5" s="215" t="s">
        <v>853</v>
      </c>
      <c r="B5" s="216" t="s">
        <v>1252</v>
      </c>
      <c r="C5" s="220" t="s">
        <v>1147</v>
      </c>
      <c r="D5" s="216"/>
      <c r="E5" s="216" t="s">
        <v>1220</v>
      </c>
      <c r="F5" s="216" t="s">
        <v>853</v>
      </c>
      <c r="G5" s="216" t="s">
        <v>14357</v>
      </c>
      <c r="H5" s="217" t="s">
        <v>15502</v>
      </c>
      <c r="I5" s="218" t="s">
        <v>1976</v>
      </c>
      <c r="J5" s="218" t="s">
        <v>15503</v>
      </c>
      <c r="K5" s="453"/>
      <c r="L5" s="453" t="s">
        <v>15504</v>
      </c>
      <c r="M5" s="453"/>
      <c r="N5" s="453"/>
      <c r="O5" s="453"/>
      <c r="P5" s="454" t="s">
        <v>559</v>
      </c>
      <c r="Q5" s="455" t="s">
        <v>15505</v>
      </c>
      <c r="R5" s="216" t="str">
        <f ca="1">IF(ISERROR($V5),"",OFFSET('Smelter Look-up'!$C$4,$V5-4,0)&amp;"")</f>
        <v>Ningxia Orient Tantalum Industry Co., Ltd.</v>
      </c>
      <c r="S5" s="224" t="str">
        <f t="shared" ref="S5:S68" ca="1" si="0">IF(B5="","",IF(ISERROR(MATCH($E5,CL,0)),"Unknown",INDIRECT("'C'!$A$"&amp;MATCH($E5,CL,0)+1)))</f>
        <v>CN</v>
      </c>
      <c r="T5" s="224" t="str">
        <f ca="1">IF(B5="","",IF(ISERROR(MATCH($J5,SorP!$B$1:$B$6230,0)),"",INDIRECT("'SorP'!$A$"&amp;MATCH($J5,SorP!$B$1:$B$6230,0))))</f>
        <v/>
      </c>
      <c r="U5" s="239"/>
      <c r="V5" s="269">
        <f>IF(C5="",NA(),MATCH($B5&amp;$C5,'Smelter Look-up'!$J:$J,0))</f>
        <v>326</v>
      </c>
      <c r="W5" s="270"/>
      <c r="X5" s="270">
        <f t="shared" ref="X5:X68" si="1">IF(AND(C5="Smelter not listed",OR(LEN(D5)=0,LEN(E5)=0)),1,0)</f>
        <v>0</v>
      </c>
      <c r="Y5" s="270"/>
      <c r="Z5" s="270"/>
      <c r="AB5" s="272" t="str">
        <f t="shared" ref="AB5:AB68" si="2">B5&amp;C5</f>
        <v>TantalumNingxia Orient Tantalum Industry Co., Ltd.</v>
      </c>
    </row>
    <row r="6" spans="1:34" s="271" customFormat="1" ht="136.75">
      <c r="A6" s="456" t="s">
        <v>871</v>
      </c>
      <c r="B6" s="216" t="s">
        <v>1251</v>
      </c>
      <c r="C6" s="457" t="s">
        <v>2669</v>
      </c>
      <c r="D6" s="216"/>
      <c r="E6" s="216" t="s">
        <v>1235</v>
      </c>
      <c r="F6" s="216" t="s">
        <v>871</v>
      </c>
      <c r="G6" s="216" t="s">
        <v>14357</v>
      </c>
      <c r="H6" s="217">
        <v>0</v>
      </c>
      <c r="I6" s="218" t="s">
        <v>2031</v>
      </c>
      <c r="J6" s="218" t="s">
        <v>9530</v>
      </c>
      <c r="K6" s="453"/>
      <c r="L6" s="453"/>
      <c r="M6" s="453"/>
      <c r="N6" s="453"/>
      <c r="O6" s="453"/>
      <c r="P6" s="458"/>
      <c r="Q6" s="455" t="s">
        <v>15506</v>
      </c>
      <c r="R6" s="216" t="str">
        <f ca="1">IF(ISERROR($V6),"",OFFSET('Smelter Look-up'!$C$4,$V6-4,0)&amp;"")</f>
        <v>Malaysia Smelting Corporation (MSC)</v>
      </c>
      <c r="S6" s="224" t="str">
        <f t="shared" ca="1" si="0"/>
        <v>MY</v>
      </c>
      <c r="T6" s="224" t="str">
        <f ca="1">IF(B6="","",IF(ISERROR(MATCH($J6,SorP!$B$1:$B$6230,0)),"",INDIRECT("'SorP'!$A$"&amp;MATCH($J6,SorP!$B$1:$B$6230,0))))</f>
        <v>MY-07</v>
      </c>
      <c r="U6" s="239"/>
      <c r="V6" s="269">
        <f>IF(C6="",NA(),MATCH($B6&amp;$C6,'Smelter Look-up'!$J:$J,0))</f>
        <v>431</v>
      </c>
      <c r="W6" s="270"/>
      <c r="X6" s="270">
        <f t="shared" si="1"/>
        <v>0</v>
      </c>
      <c r="Y6" s="270"/>
      <c r="Z6" s="270"/>
      <c r="AB6" s="272" t="str">
        <f t="shared" si="2"/>
        <v>TinMSC</v>
      </c>
    </row>
    <row r="7" spans="1:34" s="271" customFormat="1" ht="62.15">
      <c r="A7" s="215" t="s">
        <v>873</v>
      </c>
      <c r="B7" s="216" t="s">
        <v>1251</v>
      </c>
      <c r="C7" s="220" t="s">
        <v>1151</v>
      </c>
      <c r="D7" s="216"/>
      <c r="E7" s="216" t="s">
        <v>996</v>
      </c>
      <c r="F7" s="216" t="s">
        <v>873</v>
      </c>
      <c r="G7" s="216" t="s">
        <v>14357</v>
      </c>
      <c r="H7" s="217">
        <v>0</v>
      </c>
      <c r="I7" s="218" t="s">
        <v>2036</v>
      </c>
      <c r="J7" s="218" t="s">
        <v>9985</v>
      </c>
      <c r="K7" s="453"/>
      <c r="L7" s="453"/>
      <c r="M7" s="453"/>
      <c r="N7" s="453"/>
      <c r="O7" s="453"/>
      <c r="P7" s="454" t="s">
        <v>559</v>
      </c>
      <c r="Q7" s="455" t="s">
        <v>15507</v>
      </c>
      <c r="R7" s="216" t="str">
        <f ca="1">IF(ISERROR($V7),"",OFFSET('Smelter Look-up'!$C$4,$V7-4,0)&amp;"")</f>
        <v>Minsur</v>
      </c>
      <c r="S7" s="224" t="str">
        <f t="shared" ca="1" si="0"/>
        <v>PE</v>
      </c>
      <c r="T7" s="224" t="str">
        <f ca="1">IF(B7="","",IF(ISERROR(MATCH($J7,SorP!$B$1:$B$6230,0)),"",INDIRECT("'SorP'!$A$"&amp;MATCH($J7,SorP!$B$1:$B$6230,0))))</f>
        <v>PE-ICA</v>
      </c>
      <c r="U7" s="239"/>
      <c r="V7" s="269">
        <f>IF(C7="",NA(),MATCH($B7&amp;$C7,'Smelter Look-up'!$J:$J,0))</f>
        <v>428</v>
      </c>
      <c r="W7" s="270"/>
      <c r="X7" s="270">
        <f t="shared" si="1"/>
        <v>0</v>
      </c>
      <c r="Y7" s="270"/>
      <c r="Z7" s="270"/>
      <c r="AB7" s="272" t="str">
        <f t="shared" si="2"/>
        <v>TinMinsur</v>
      </c>
    </row>
    <row r="8" spans="1:34" s="271" customFormat="1" ht="49.75">
      <c r="A8" s="215" t="s">
        <v>877</v>
      </c>
      <c r="B8" s="216" t="s">
        <v>1251</v>
      </c>
      <c r="C8" s="220" t="s">
        <v>15508</v>
      </c>
      <c r="D8" s="216"/>
      <c r="E8" s="216" t="s">
        <v>3090</v>
      </c>
      <c r="F8" s="216" t="s">
        <v>877</v>
      </c>
      <c r="G8" s="216" t="s">
        <v>14357</v>
      </c>
      <c r="H8" s="217">
        <v>0</v>
      </c>
      <c r="I8" s="218" t="s">
        <v>2019</v>
      </c>
      <c r="J8" s="218" t="s">
        <v>2019</v>
      </c>
      <c r="K8" s="453"/>
      <c r="L8" s="453"/>
      <c r="M8" s="453"/>
      <c r="N8" s="453"/>
      <c r="O8" s="453"/>
      <c r="P8" s="454" t="s">
        <v>559</v>
      </c>
      <c r="Q8" s="455"/>
      <c r="R8" s="216" t="str">
        <f ca="1">IF(ISERROR($V8),"",OFFSET('Smelter Look-up'!$C$4,$V8-4,0)&amp;"")</f>
        <v/>
      </c>
      <c r="S8" s="224" t="str">
        <f t="shared" ca="1" si="0"/>
        <v>BO</v>
      </c>
      <c r="T8" s="224" t="str">
        <f ca="1">IF(B8="","",IF(ISERROR(MATCH($J8,SorP!$B$1:$B$6230,0)),"",INDIRECT("'SorP'!$A$"&amp;MATCH($J8,SorP!$B$1:$B$6230,0))))</f>
        <v>BO-O</v>
      </c>
      <c r="U8" s="239"/>
      <c r="V8" s="269" t="e">
        <f>IF(C8="",NA(),MATCH($B8&amp;$C8,'Smelter Look-up'!$J:$J,0))</f>
        <v>#N/A</v>
      </c>
      <c r="W8" s="270"/>
      <c r="X8" s="270">
        <f t="shared" si="1"/>
        <v>0</v>
      </c>
      <c r="Y8" s="270"/>
      <c r="Z8" s="270"/>
      <c r="AB8" s="272" t="str">
        <f t="shared" si="2"/>
        <v>TinOperaciones Metalurgical S.A.</v>
      </c>
    </row>
    <row r="9" spans="1:34" s="271" customFormat="1" ht="62.15">
      <c r="A9" s="215" t="s">
        <v>896</v>
      </c>
      <c r="B9" s="216" t="s">
        <v>1251</v>
      </c>
      <c r="C9" s="220" t="s">
        <v>1148</v>
      </c>
      <c r="D9" s="216"/>
      <c r="E9" s="216" t="s">
        <v>1004</v>
      </c>
      <c r="F9" s="216" t="s">
        <v>896</v>
      </c>
      <c r="G9" s="216" t="s">
        <v>14357</v>
      </c>
      <c r="H9" s="217">
        <v>0</v>
      </c>
      <c r="I9" s="218" t="s">
        <v>2051</v>
      </c>
      <c r="J9" s="218" t="s">
        <v>2052</v>
      </c>
      <c r="K9" s="453"/>
      <c r="L9" s="453"/>
      <c r="M9" s="453"/>
      <c r="N9" s="453"/>
      <c r="O9" s="453"/>
      <c r="P9" s="454" t="s">
        <v>559</v>
      </c>
      <c r="Q9" s="455" t="s">
        <v>15509</v>
      </c>
      <c r="R9" s="216" t="str">
        <f ca="1">IF(ISERROR($V9),"",OFFSET('Smelter Look-up'!$C$4,$V9-4,0)&amp;"")</f>
        <v>Thaisarco</v>
      </c>
      <c r="S9" s="224" t="str">
        <f t="shared" ca="1" si="0"/>
        <v>TH</v>
      </c>
      <c r="T9" s="224" t="str">
        <f ca="1">IF(B9="","",IF(ISERROR(MATCH($J9,SorP!$B$1:$B$6230,0)),"",INDIRECT("'SorP'!$A$"&amp;MATCH($J9,SorP!$B$1:$B$6230,0))))</f>
        <v>TH-83</v>
      </c>
      <c r="U9" s="239"/>
      <c r="V9" s="269">
        <f>IF(C9="",NA(),MATCH($B9&amp;$C9,'Smelter Look-up'!$J:$J,0))</f>
        <v>488</v>
      </c>
      <c r="W9" s="270"/>
      <c r="X9" s="270">
        <f t="shared" si="1"/>
        <v>0</v>
      </c>
      <c r="Y9" s="270"/>
      <c r="Z9" s="270"/>
      <c r="AB9" s="272" t="str">
        <f t="shared" si="2"/>
        <v>TinThaisarco</v>
      </c>
    </row>
    <row r="10" spans="1:34" s="271" customFormat="1" ht="20.05"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05"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19.7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19.7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19.7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19.7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19.7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19.7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19.7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19.7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19.7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19.7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19.7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19.7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19.7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19.7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19.7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19.7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19.7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19.7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19.7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19.7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19.7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19.7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19.7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19.7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19.7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19.7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19.7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19.7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19.7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19.7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19.7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19.7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19.7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19.7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19.7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19.7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19.7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19.7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19.7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19.7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19.7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19.7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19.7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19.7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19.7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19.7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19.7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19.7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19.7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19.7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19.7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19.7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19.7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19.7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19.7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19.7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19.7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19.7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19.7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19.7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19.7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19.7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19.7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19.7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19.7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19.7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19.7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19.7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19.7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19.7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19.7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19.7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19.7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19.7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19.7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19.7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19.7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19.7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19.7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19.7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19.7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19.7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19.7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19.7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19.7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19.7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19.7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19.7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19.7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19.7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19.7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19.7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19.7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19.7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19.7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19.7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19.7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19.7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19.7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19.7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19.7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19.7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19.7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19.7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19.7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19.7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19.7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19.7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19.7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19.7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19.7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19.7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19.7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19.7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19.7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19.7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19.7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19.7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19.7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19.7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19.7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19.7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19.7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19.7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19.7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19.7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19.7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19.7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19.7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19.7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19.7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19.7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19.7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19.7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19.7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19.7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19.7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19.7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19.7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19.7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19.7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19.7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19.7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19.7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19.7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19.7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19.7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19.7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19.7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19.7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19.7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19.7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19.7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19.7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19.7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19.7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19.7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19.7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19.7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19.7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19.7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19.7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19.7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19.7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19.7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19.7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19.7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19.7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19.7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19.7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19.7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19.7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19.7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19.7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19.7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19.7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19.7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19.7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19.7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19.7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19.7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19.7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19.7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19.7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19.7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19.7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19.7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19.7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19.7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19.7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19.7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19.7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19.7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19.7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19.7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19.7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19.7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19.7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19.7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19.7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19.7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19.7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19.7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19.7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19.7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19.7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19.7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19.7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19.7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19.7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19.7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19.7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19.7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19.7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19.7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19.7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19.7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19.7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19.7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19.7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19.7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19.7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19.7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19.7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19.7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19.7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19.7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19.7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19.7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19.7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19.7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19.7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19.7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19.7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19.7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19.7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19.7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19.7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19.7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19.7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19.7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19.7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19.7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19.7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19.7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19.7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19.7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19.7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19.7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19.7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19.7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19.7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19.7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19.7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19.7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19.7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19.7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19.7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19.7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19.7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19.7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19.7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19.7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19.7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19.7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19.7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19.7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19.7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19.7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19.7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19.7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19.7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19.7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19.7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19.7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19.7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19.7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19.7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19.7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19.7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19.7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19.7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19.7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19.7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19.7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19.7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19.7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19.7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19.7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19.7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19.7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19.7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19.7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19.7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19.7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19.7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19.7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19.7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19.7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19.7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19.7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19.7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19.7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19.7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19.7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19.7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19.7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19.7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19.7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19.7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19.7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19.7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19.7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19.7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19.7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19.7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19.7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19.7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19.7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19.7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19.7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19.7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19.7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19.7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19.7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19.7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19.7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19.7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19.7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19.7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19.7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19.7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19.7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19.7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19.7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19.7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19.7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19.7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19.7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19.7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19.7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19.7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19.7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19.7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19.7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19.7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19.7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19.7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19.7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19.7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19.7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19.7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19.7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19.7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19.7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19.7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19.7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19.7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19.7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19.7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19.7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19.7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19.7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19.7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19.7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19.7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19.7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19.7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19.7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19.7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19.7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19.7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19.7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19.7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19.7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19.7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19.7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19.7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19.7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19.7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19.7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19.7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19.7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19.7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19.7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19.7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19.7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19.7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19.7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19.7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19.7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19.7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19.7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19.7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19.7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19.7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19.7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19.7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19.7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19.7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19.7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19.7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19.7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19.7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19.7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19.7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19.7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19.7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19.7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19.7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19.7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19.7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19.7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19.7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19.7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19.7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19.7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19.7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19.7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19.7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19.7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19.7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19.7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19.7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19.7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19.7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19.7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19.7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19.7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19.7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19.7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19.7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19.7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19.7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19.7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19.7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19.7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19.7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19.7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19.7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19.7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19.7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19.7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19.7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19.7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19.7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19.7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19.7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19.7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19.7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19.7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19.7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19.7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19.7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19.7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19.7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19.7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19.7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19.7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19.7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19.7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19.7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19.7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19.7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19.7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19.7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19.7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19.7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19.7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19.7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19.7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19.7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19.7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19.7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19.7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19.7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19.7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19.7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19.7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19.7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19.7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19.7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19.7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19.7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19.7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19.7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19.7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19.7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19.7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19.7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19.7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19.7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19.7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19.7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19.7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19.7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19.7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19.7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19.7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19.7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19.7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19.7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19.7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19.7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19.7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19.7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19.7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19.7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19.7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19.7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19.7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19.7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19.7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19.7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19.7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19.7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19.7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19.7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19.7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19.7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19.7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19.7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19.7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19.7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19.7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19.7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19.7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19.7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19.7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19.7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19.7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19.7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19.7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19.7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19.7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19.7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19.7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19.7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19.7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19.7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19.7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19.7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19.7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19.7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19.7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19.7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19.7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19.7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19.7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19.7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19.7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19.7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19.7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19.7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19.7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19.7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19.7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19.7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19.7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19.7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19.7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19.7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19.7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19.7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19.7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19.7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19.7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19.7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19.7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19.7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19.7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19.7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19.7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19.7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19.7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19.7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19.7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19.7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19.7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19.7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19.7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19.7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19.7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19.7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19.7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19.7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19.7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19.7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19.7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19.7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19.7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19.7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19.7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19.7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19.7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19.7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19.7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19.7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19.7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19.7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19.7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19.7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19.7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19.7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19.7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19.7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19.7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19.7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19.7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19.7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19.7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19.7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19.7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19.7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19.7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19.7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19.7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19.7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19.7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19.7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19.7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19.7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19.7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19.7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19.7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19.7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19.7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19.7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19.7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19.7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19.7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19.7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19.7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19.7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19.7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19.7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19.7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19.7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19.7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19.7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19.7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19.7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19.7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19.7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19.7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19.7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19.7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19.7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19.7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19.7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19.7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19.7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19.7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19.7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19.7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19.7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19.7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19.7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19.7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19.7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19.7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19.7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19.7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19.7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19.7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19.7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19.7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19.7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19.7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19.7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19.7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19.7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19.7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19.7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19.7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19.7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19.7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19.7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19.7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19.7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19.7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19.7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19.7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19.7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19.7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19.7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19.7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19.7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19.7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19.7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19.7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19.7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19.7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19.7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19.7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19.7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19.7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19.7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19.7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19.7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19.7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19.7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19.7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19.7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19.7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19.7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19.7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19.7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19.7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19.7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19.7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19.7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19.7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19.7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19.7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19.7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19.7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19.7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19.7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19.7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19.7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19.7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19.7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19.7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19.7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19.7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19.7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19.7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19.7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19.7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19.7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19.7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19.7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19.7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19.7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19.7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19.7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19.7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19.7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19.7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19.7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19.7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19.7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19.7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19.7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19.7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19.7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19.7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19.7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19.7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19.7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19.7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19.7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19.7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19.7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19.7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19.7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19.7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19.7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19.7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19.7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19.7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19.7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19.7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19.7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19.7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19.7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19.7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19.7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19.7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19.7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19.7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19.7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19.7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19.7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19.7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19.7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19.7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19.7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19.7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19.7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19.7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19.7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19.7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19.7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19.7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19.7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19.7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19.7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19.7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19.7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19.7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19.7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19.7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19.7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19.7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19.7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19.7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19.7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19.7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19.7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19.7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19.7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19.7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19.7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19.7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19.7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19.7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19.7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19.7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19.7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19.7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19.7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19.7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19.7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19.7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19.7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19.7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19.7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19.7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19.7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19.7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19.7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19.7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19.7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19.7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19.7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19.7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19.7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19.7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19.7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19.7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19.7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19.7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19.7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19.7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19.7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19.7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19.7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19.7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19.7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19.7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19.7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19.7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19.7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19.7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19.7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19.7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19.7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19.7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19.7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19.7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19.7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19.7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19.7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19.7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19.7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19.7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19.7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19.7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19.7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19.7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19.7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19.7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19.7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19.7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19.7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19.7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19.7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19.7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19.7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19.7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19.7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19.7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19.7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19.7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19.7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19.7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19.7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19.7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19.7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19.7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19.7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19.7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19.7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19.7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19.7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19.7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19.7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19.7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19.7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19.7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19.7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19.7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19.7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19.7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19.7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19.7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19.7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19.7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19.7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19.7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19.7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19.7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19.7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19.7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19.7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19.7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19.7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19.7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19.7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19.7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19.7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19.7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19.7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19.7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19.7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19.7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19.7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19.7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19.7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19.7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19.7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19.7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19.7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19.7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19.7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19.7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19.7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19.7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19.7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19.7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19.7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19.7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19.7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19.7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19.7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19.7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19.7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19.7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19.7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19.7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19.7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19.7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19.7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19.7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19.7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19.7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19.7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19.7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19.7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19.7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19.7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19.7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19.7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19.7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19.7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19.7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19.7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19.7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19.7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19.7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19.7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19.7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19.7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19.7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19.7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19.7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19.7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19.7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19.7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19.7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19.7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19.7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19.7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19.7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19.7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19.7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19.7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19.7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19.7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19.7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19.7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19.7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19.7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19.7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19.7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19.7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19.7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19.7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19.7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19.7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19.7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19.7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19.7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19.7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19.7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19.7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19.7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19.7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19.7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19.7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19.7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19.7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19.7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19.7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19.7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19.7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19.7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19.7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19.7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19.7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19.7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19.7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19.7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19.7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19.7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19.7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19.7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19.7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19.7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19.7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19.7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19.7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19.7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19.7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19.7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19.7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19.7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19.7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19.7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19.7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19.7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19.7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19.7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19.7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19.7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19.7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19.7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19.7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19.7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19.7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19.7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19.7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19.7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19.7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19.7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19.7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19.7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19.7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19.7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19.7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19.7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19.7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19.7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19.7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19.7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19.7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19.7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19.7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19.7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19.7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19.7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19.7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19.7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19.7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19.7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19.7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19.7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19.7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19.7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19.7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19.7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19.7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19.7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19.7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19.7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19.7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19.7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19.7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19.7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19.7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19.7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19.7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19.7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19.7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19.7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19.7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19.7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19.7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19.7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19.7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19.7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19.7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19.7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19.7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19.7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19.7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19.7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19.7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19.7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19.7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19.7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19.7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19.7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19.7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19.7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19.7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19.7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19.7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19.7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19.7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19.7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19.7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19.7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19.7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19.7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19.7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19.7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19.7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19.7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19.7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19.7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19.7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19.7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19.7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19.7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19.7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19.7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19.7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19.7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19.7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19.7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19.7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19.7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19.7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19.7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19.7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19.7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19.7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19.7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19.7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19.7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19.7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19.7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19.7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19.7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19.7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19.7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19.7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19.7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19.7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19.7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19.7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19.7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19.7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19.7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19.7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19.7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19.7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19.7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19.7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19.7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19.7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19.7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19.7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19.7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19.7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19.7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19.7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19.7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19.7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19.7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19.7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19.7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19.7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19.7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19.7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19.7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19.7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19.7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19.7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19.7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19.7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19.7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19.7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19.7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19.7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19.7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19.7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19.7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19.7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19.7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19.7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19.7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19.7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19.7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19.7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19.7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19.7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19.7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19.7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19.7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19.7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19.7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19.7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19.7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19.7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19.7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19.7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19.7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19.7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19.7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19.7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19.7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19.7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19.7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19.7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19.7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19.7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19.7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19.7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19.7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19.7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19.7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19.7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19.7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19.7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19.7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19.7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19.7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19.7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19.7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19.7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19.7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19.7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19.7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19.7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19.7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19.7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19.7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19.7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19.7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19.7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19.7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19.7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19.7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19.7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19.7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19.7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19.7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19.7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19.7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19.7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19.7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19.7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19.7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19.7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19.7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19.7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19.7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19.7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19.7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19.7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19.7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19.7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19.7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19.7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19.7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19.7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19.7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19.7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19.7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19.7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19.7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19.7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19.7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19.7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19.7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19.7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19.7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19.7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19.7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19.7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19.7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19.7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19.7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19.7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19.7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19.7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19.7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19.7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19.7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19.7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19.7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19.7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19.7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19.7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19.7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19.7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19.7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19.7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19.7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19.7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19.7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19.7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19.7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19.7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19.7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19.7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19.7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19.7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19.7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19.7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19.7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19.7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19.7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19.7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19.7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19.7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19.7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19.7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19.7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19.7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19.7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19.7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19.7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19.7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19.7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19.7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19.7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19.7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19.7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19.7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19.7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19.7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19.7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19.7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19.7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19.7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19.7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19.7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19.7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19.7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19.7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19.7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19.7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19.7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19.7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19.7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19.7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19.7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19.7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19.7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19.7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19.7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19.7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19.7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19.7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19.7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19.7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19.7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19.7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19.7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19.7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19.7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19.7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19.7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19.7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19.7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19.7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19.7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19.7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19.7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19.7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19.7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19.7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19.7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19.7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19.7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19.7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19.7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19.7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19.7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19.7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19.7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19.7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19.7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19.7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19.7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19.7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19.7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19.7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19.7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19.7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19.7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19.7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19.7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19.7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19.7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19.7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19.7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19.7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19.7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19.7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19.7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19.7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19.7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19.7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19.7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19.7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19.7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19.7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19.7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19.7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19.7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19.7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19.7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19.7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19.7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19.7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19.7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19.7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19.7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19.7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19.7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19.7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19.7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19.7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19.7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19.7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19.7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19.7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19.7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19.7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19.7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19.7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19.7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19.7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19.7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19.7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19.7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19.7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19.7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19.7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19.7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19.7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19.7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19.7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19.7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19.7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19.7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19.7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19.7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19.7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19.7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19.7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19.7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19.7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19.7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19.7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19.7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19.7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19.7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19.7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19.7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19.7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19.7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19.7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19.7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19.7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19.7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19.7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19.7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19.7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19.7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19.7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19.7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19.7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19.7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19.7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19.7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19.7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19.7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19.7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19.7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19.7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19.7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19.7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19.7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19.7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19.7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19.7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19.7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19.7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19.7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19.7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19.7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19.7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19.7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19.7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19.7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19.7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19.7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19.7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19.7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19.7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19.7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19.7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19.7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19.7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19.7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19.7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19.7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19.7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19.7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19.7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19.7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19.7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19.7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19.7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19.7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19.7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19.7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19.7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19.7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19.7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19.7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19.7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19.7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19.7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19.7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19.7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19.7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19.7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19.7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19.7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19.7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19.7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19.7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19.7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19.7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19.7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19.7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19.7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19.7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19.7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19.7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19.7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19.7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19.7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19.7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19.7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19.7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19.7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19.7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19.7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19.7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19.7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19.7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19.7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19.7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19.7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19.7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19.7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19.7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19.7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19.7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19.7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19.7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19.7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19.7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19.7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19.7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19.7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19.7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19.7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19.7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19.7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19.7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19.7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19.7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19.7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19.7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19.7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19.7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19.7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19.7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19.7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19.7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19.7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19.7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19.7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19.7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19.7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19.7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19.7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19.7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19.7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19.7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19.7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19.7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19.7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19.7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19.7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19.7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19.7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19.7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19.7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19.7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19.7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19.7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19.7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19.7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19.7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19.7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19.7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19.7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19.7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19.7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19.7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19.7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19.7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19.7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19.7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19.7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19.7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19.7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19.7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19.7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19.7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19.7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19.7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19.7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19.7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19.7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19.7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19.7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19.7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19.7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19.7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19.7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19.7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19.7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19.7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19.7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19.7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19.7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19.7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19.7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19.7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19.7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19.7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19.7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19.7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19.7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19.7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19.7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19.7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19.7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19.7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19.7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19.7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19.7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19.7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19.7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19.7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19.7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19.7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19.7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19.7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19.7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19.7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19.7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19.7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19.7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19.7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19.7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19.7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19.7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19.7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19.7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19.7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19.7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19.7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19.7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19.7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19.7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19.7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19.7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19.7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19.7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19.7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19.7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19.7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19.7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19.7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19.7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19.7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19.7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19.7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19.7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19.7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19.7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19.7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19.7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19.7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19.7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19.7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19.7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19.7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19.7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19.7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19.7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19.7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19.7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19.7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19.7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19.7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19.7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19.7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19.7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19.7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19.7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19.7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19.7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19.7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19.7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19.7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19.7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19.7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19.7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19.7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19.7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19.7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19.7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19.7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19.7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19.7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19.7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19.7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19.7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19.7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19.7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19.7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19.7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19.7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19.7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19.7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19.7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19.7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19.7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19.7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19.7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19.7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19.7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19.7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19.7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19.7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19.7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19.7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19.7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19.7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19.7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19.7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19.7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19.7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19.7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19.7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19.7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19.7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19.7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19.7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19.7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19.7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19.7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19.7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19.7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19.7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19.7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19.7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19.7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19.7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19.7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19.7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19.7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19.7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19.7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19.7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19.7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19.7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19.7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19.7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19.7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19.7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19.7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19.7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19.7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19.7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19.7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19.7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19.7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19.7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19.7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19.7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19.7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19.7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19.7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19.7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19.7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19.7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19.7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19.7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19.7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19.7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19.7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19.7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19.7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19.7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19.7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19.7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19.7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19.7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19.7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19.7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19.7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19.7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19.7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19.7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19.7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19.7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19.7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19.7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19.7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19.7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19.7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19.7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19.7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19.7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19.7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19.7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19.7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19.7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19.7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19.7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19.7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19.7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19.7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19.7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19.7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19.7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19.7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19.7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19.7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19.7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19.7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19.7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19.7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19.7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19.7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19.7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19.7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19.7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19.7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19.7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19.7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19.7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19.7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19.7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19.7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19.7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19.7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19.7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19.7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19.7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19.7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19.7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19.7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19.7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19.7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19.7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19.7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19.7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19.7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19.7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19.7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19.7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19.7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19.7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19.7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19.7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19.7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19.7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19.7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19.7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19.7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19.7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19.7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19.7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19.7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19.7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19.7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19.7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19.7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19.7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19.7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19.7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19.7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19.7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19.7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19.7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19.7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19.7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19.7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19.7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19.7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19.7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19.7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19.7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19.7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19.7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19.7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19.7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19.7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19.7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19.7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19.7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19.7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19.7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19.7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19.7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19.7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19.7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19.7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19.7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19.7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19.7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19.7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19.7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19.7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19.7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19.7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19.7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19.7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19.7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19.7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19.7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19.7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19.7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19.7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19.7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19.7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19.7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19.7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19.7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19.7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19.7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19.7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19.7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19.7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19.7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19.7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19.7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19.7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19.7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19.7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19.7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19.7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19.7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19.7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19.7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19.7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19.7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19.7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19.7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19.7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19.7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19.7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19.7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19.7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19.7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19.7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19.7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19.7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19.7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19.7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19.7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19.7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19.7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19.7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19.7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19.7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19.7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19.7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19.7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19.7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19.7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19.7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19.7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19.7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19.7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19.7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19.7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19.7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19.7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19.7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19.7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19.7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19.7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19.7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19.7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19.7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19.7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19.7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19.7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19.7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19.7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19.7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19.7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19.7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19.7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19.7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19.7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19.7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19.7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19.7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19.7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19.7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19.7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19.7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19.7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19.7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19.7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19.7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19.7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19.7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19.7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19.7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19.7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19.7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19.7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19.7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19.7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19.7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19.7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19.7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19.7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19.7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19.7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19.7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19.7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19.7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19.7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19.7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19.7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19.7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19.7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19.7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19.7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19.7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19.7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19.7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19.7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19.7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19.7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19.7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19.7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19.7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19.7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19.7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19.7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19.7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19.7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19.7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19.7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19.7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19.7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19.7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19.7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19.7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19.7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19.7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19.7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19.7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19.7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19.7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19.7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19.7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19.7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19.7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19.7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19.7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19.7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19.7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19.7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19.7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19.7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19.7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19.7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19.7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19.7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19.7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19.7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19.7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19.7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19.7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19.7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19.7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19.7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19.7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19.7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19.7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19.7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19.7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19.7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19.7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19.7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19.7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19.7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19.7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19.7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19.7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19.7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19.7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19.7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19.7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19.7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19.7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19.7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19.7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19.7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19.7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19.7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19.7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19.7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19.7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19.7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19.7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19.7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19.7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19.7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19.7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19.7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19.7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19.7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19.7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19.7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19.7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19.7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19.7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19.7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19.7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19.7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19.7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19.7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19.7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19.7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19.7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19.7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19.7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19.7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19.7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19.7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19.7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19.7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19.7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19.7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19.7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19.7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19.7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19.7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19.7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19.7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19.7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19.7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19.7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19.7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19.7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19.7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19.7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19.7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19.7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19.7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19.7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19.7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19.7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19.7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19.7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19.7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19.7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19.7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19.7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19.7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19.7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19.7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19.7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19.7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19.7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19.7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19.7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19.7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19.7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19.7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19.7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19.7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19.7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19.7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19.7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19.7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19.7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19.7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19.7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19.7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19.7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19.7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19.7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19.7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19.7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19.7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19.7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19.7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19.7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19.7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19.7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19.7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19.7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19.7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19.7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19.7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19.7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19.7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19.7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19.7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19.7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19.7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19.7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19.7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19.7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19.7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19.7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19.7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19.7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19.7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19.7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19.7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19.7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19.7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19.7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19.7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19.7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19.7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19.7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19.7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19.7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19.7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19.7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19.7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19.7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19.7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19.7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19.7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19.7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19.7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19.7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19.7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19.7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19.7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19.7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19.7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19.7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19.7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19.7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19.7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19.7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19.7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19.7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19.7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19.7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19.7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19.7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19.7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19.7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19.7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19.7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19.7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19.7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19.7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19.7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19.7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19.7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19.7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19.7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19.7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19.7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19.7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19.7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19.7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19.7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19.7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19.7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19.7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19.7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19.7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19.7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19.7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19.7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19.7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19.7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19.7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19.7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19.7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19.7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19.7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19.7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19.7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19.7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19.7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19.7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19.7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19.7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19.7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19.7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19.7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19.7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19.7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19.7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19.7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19.7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19.7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19.7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19.7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19.7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19.7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19.7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19.7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19.7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19.7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19.7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19.7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19.7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19.7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19.7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19.7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19.7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19.7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19.7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19.7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19.7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19.7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19.7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19.7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19.7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19.7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19.7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19.7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19.7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19.7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19.7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19.7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19.7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19.7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19.7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19.7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19.7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19.7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19.7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19.7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19.7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19.7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19.7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19.7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19.7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19.7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19.7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19.7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19.7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19.7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19.7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19.7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19.7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19.7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19.7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19.7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19.7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19.7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19.7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19.7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19.7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19.7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19.7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19.7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19.7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19.7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19.7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19.7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19.7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19.7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19.7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19.7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19.7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19.7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19.7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19.7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19.7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19.7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19.7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19.7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19.7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19.7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19.7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19.7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19.7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19.7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19.7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19.7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19.7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19.7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19.7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19.7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19.7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19.7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19.7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19.7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19.7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19.7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19.7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19.7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19.7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19.7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19.7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19.7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19.7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19.7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19.7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19.7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19.7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19.7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19.7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19.7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19.7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19.7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19.7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19.7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19.7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19.7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19.7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19.7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19.7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19.7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19.7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19.7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19.7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19.7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19.7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19.7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19.7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19.7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19.7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19.7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19.7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19.7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19.7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19.7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19.7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19.7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19.7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19.7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19.7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19.7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19.7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19.7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19.7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19.7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19.7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19.7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19.7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19.7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19.7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19.7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19.7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19.7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19.7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2.9"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2.9"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213" priority="38" stopIfTrue="1">
      <formula>IF(B586="",TRUE)</formula>
    </cfRule>
    <cfRule type="expression" dxfId="212" priority="49" stopIfTrue="1">
      <formula>IF(AND(COUNTIF(MetalSmelter,B586&amp;C586)=0,LEN(C586)&gt;0), TRUE, FALSE)</formula>
    </cfRule>
  </conditionalFormatting>
  <conditionalFormatting sqref="D586:D2493">
    <cfRule type="expression" dxfId="211" priority="32" stopIfTrue="1">
      <formula>IF(AND(LEN($C586) &gt;0, ($C586 &lt;&gt; "Smelter Not Listed")),1,0)</formula>
    </cfRule>
    <cfRule type="expression" dxfId="210" priority="57" stopIfTrue="1">
      <formula>IF(AND(D586="",$C586=$X$4),TRUE)</formula>
    </cfRule>
    <cfRule type="expression" dxfId="209" priority="58" stopIfTrue="1">
      <formula>IF(FIND("!",D586),TRUE)</formula>
    </cfRule>
  </conditionalFormatting>
  <conditionalFormatting sqref="G586:G2493">
    <cfRule type="expression" dxfId="208" priority="59" stopIfTrue="1">
      <formula>IF(FIND("Enter smelter details",G586),TRUE)</formula>
    </cfRule>
  </conditionalFormatting>
  <conditionalFormatting sqref="R586:R2494 E586:E2493">
    <cfRule type="expression" dxfId="207" priority="45" stopIfTrue="1">
      <formula>IF(AND(E586="",$C586=$X$4),TRUE)</formula>
    </cfRule>
    <cfRule type="expression" dxfId="206" priority="46" stopIfTrue="1">
      <formula>IF(FIND("!",E586),TRUE)</formula>
    </cfRule>
  </conditionalFormatting>
  <conditionalFormatting sqref="F586:F2493">
    <cfRule type="expression" dxfId="205" priority="36" stopIfTrue="1">
      <formula>IF(AND(LEN($A586)&gt;0,$A586&lt;&gt;$F586),TRUE,FALSE)</formula>
    </cfRule>
  </conditionalFormatting>
  <conditionalFormatting sqref="C586:C2493">
    <cfRule type="expression" dxfId="204" priority="35" stopIfTrue="1">
      <formula>IF(AND(B586&lt;&gt;"",C586=""),TRUE)</formula>
    </cfRule>
  </conditionalFormatting>
  <conditionalFormatting sqref="B10:B585">
    <cfRule type="expression" dxfId="203" priority="14" stopIfTrue="1">
      <formula>IF(B10="",TRUE)</formula>
    </cfRule>
    <cfRule type="expression" dxfId="202" priority="17" stopIfTrue="1">
      <formula>IF(AND(COUNTIF(MetalSmelter,B10&amp;C10)=0,LEN(C10)&gt;0), TRUE, FALSE)</formula>
    </cfRule>
  </conditionalFormatting>
  <conditionalFormatting sqref="D10:D585">
    <cfRule type="expression" dxfId="201" priority="11" stopIfTrue="1">
      <formula>IF(AND(LEN($C10) &gt;0, ($C10 &lt;&gt; "Smelter Not Listed")),1,0)</formula>
    </cfRule>
    <cfRule type="expression" dxfId="200" priority="18" stopIfTrue="1">
      <formula>IF(AND(D10="",$C10=$X$4),TRUE)</formula>
    </cfRule>
    <cfRule type="expression" dxfId="199" priority="19" stopIfTrue="1">
      <formula>IF(FIND("!",D10),TRUE)</formula>
    </cfRule>
  </conditionalFormatting>
  <conditionalFormatting sqref="G10:G585">
    <cfRule type="expression" dxfId="198" priority="20" stopIfTrue="1">
      <formula>IF(FIND("Enter smelter details",G10),TRUE)</formula>
    </cfRule>
  </conditionalFormatting>
  <conditionalFormatting sqref="R5:R585 E10:E585">
    <cfRule type="expression" dxfId="197" priority="15" stopIfTrue="1">
      <formula>IF(AND(E5="",$C5=$X$4),TRUE)</formula>
    </cfRule>
    <cfRule type="expression" dxfId="196" priority="16" stopIfTrue="1">
      <formula>IF(FIND("!",E5),TRUE)</formula>
    </cfRule>
  </conditionalFormatting>
  <conditionalFormatting sqref="F10:F585">
    <cfRule type="expression" dxfId="195" priority="13" stopIfTrue="1">
      <formula>IF(AND(LEN($A10)&gt;0,$A10&lt;&gt;$F10),TRUE,FALSE)</formula>
    </cfRule>
  </conditionalFormatting>
  <conditionalFormatting sqref="C10:C585">
    <cfRule type="expression" dxfId="194" priority="12" stopIfTrue="1">
      <formula>IF(AND(B10&lt;&gt;"",C10=""),TRUE)</formula>
    </cfRule>
  </conditionalFormatting>
  <conditionalFormatting sqref="B5:B9">
    <cfRule type="expression" dxfId="19" priority="4" stopIfTrue="1">
      <formula>IF(B5="",TRUE)</formula>
    </cfRule>
    <cfRule type="expression" dxfId="18" priority="7" stopIfTrue="1">
      <formula>IF(AND(COUNTIF(MetalSmelter,B5&amp;C5)=0,LEN(C5)&gt;0), TRUE, FALSE)</formula>
    </cfRule>
  </conditionalFormatting>
  <conditionalFormatting sqref="D5:D9">
    <cfRule type="expression" dxfId="15" priority="1" stopIfTrue="1">
      <formula>IF(AND(LEN($C5) &gt;0, ($C5 &lt;&gt; "Smelter Not Listed")),1,0)</formula>
    </cfRule>
    <cfRule type="expression" dxfId="14" priority="8" stopIfTrue="1">
      <formula>IF(AND(D5="",$C5=$X$4),TRUE)</formula>
    </cfRule>
    <cfRule type="expression" dxfId="13" priority="9" stopIfTrue="1">
      <formula>IF(FIND("!",D5),TRUE)</formula>
    </cfRule>
  </conditionalFormatting>
  <conditionalFormatting sqref="G5:G9">
    <cfRule type="expression" dxfId="9" priority="10" stopIfTrue="1">
      <formula>IF(FIND("Enter smelter details",G5),TRUE)</formula>
    </cfRule>
  </conditionalFormatting>
  <conditionalFormatting sqref="E5:E9">
    <cfRule type="expression" dxfId="7" priority="5" stopIfTrue="1">
      <formula>IF(AND(E5="",$C5=$X$4),TRUE)</formula>
    </cfRule>
    <cfRule type="expression" dxfId="6" priority="6" stopIfTrue="1">
      <formula>IF(FIND("!",E5),TRUE)</formula>
    </cfRule>
  </conditionalFormatting>
  <conditionalFormatting sqref="F5:F9">
    <cfRule type="expression" dxfId="3" priority="3" stopIfTrue="1">
      <formula>IF(AND(LEN($A5)&gt;0,$A5&lt;&gt;$F5),TRUE,FALSE)</formula>
    </cfRule>
  </conditionalFormatting>
  <conditionalFormatting sqref="C5:C9">
    <cfRule type="expression" dxfId="1"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6328125" defaultRowHeight="12.45"/>
  <cols>
    <col min="1" max="1" width="45.1328125" style="22" customWidth="1"/>
    <col min="2" max="2" width="42.86328125" style="25" customWidth="1"/>
    <col min="3" max="3" width="51.46484375" style="22" customWidth="1"/>
    <col min="4" max="4" width="29.1328125" style="25" customWidth="1"/>
    <col min="5" max="5" width="9" style="24" hidden="1" customWidth="1"/>
    <col min="6" max="6" width="13.46484375" style="22" hidden="1" customWidth="1"/>
    <col min="7" max="7" width="13.3984375" style="22" hidden="1" customWidth="1"/>
    <col min="8" max="8" width="9" style="22" hidden="1" customWidth="1"/>
    <col min="9" max="9" width="9" style="180" hidden="1" customWidth="1"/>
    <col min="10" max="10" width="48.86328125" style="22" hidden="1" customWidth="1"/>
    <col min="11" max="11" width="9" style="22" hidden="1" customWidth="1"/>
    <col min="12" max="12" width="8.86328125" style="22" hidden="1" customWidth="1"/>
    <col min="13" max="18" width="8.86328125" style="22" customWidth="1"/>
    <col min="19" max="16384" width="8.86328125" style="22"/>
  </cols>
  <sheetData>
    <row r="1" spans="1:10" ht="30">
      <c r="A1" s="433" t="str">
        <f ca="1">OFFSET(L!$C$1,MATCH("Checker"&amp;ADDRESS(ROW(),COLUMN(),4),L!$A:$A,0)-1,SL,,)</f>
        <v>To ensure all required fields have been populated before submitting to your customers review form for any line items highlighted in red</v>
      </c>
      <c r="B1" s="433"/>
      <c r="C1" s="433"/>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8.15">
      <c r="A4" s="106" t="str">
        <f ca="1">Declaration!B8</f>
        <v>Company Name (*):</v>
      </c>
      <c r="B4" s="105" t="str">
        <f>Declaration!D8</f>
        <v>RCD Components,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8.15">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8.15">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8.15">
      <c r="A7" s="106" t="str">
        <f ca="1">Declaration!B15</f>
        <v>Contact Name (*):</v>
      </c>
      <c r="B7" s="105" t="str">
        <f>Declaration!D15</f>
        <v>Daniel N. Roy</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8.15">
      <c r="A8" s="106" t="str">
        <f ca="1">Declaration!B16</f>
        <v>Email – Contact (*):</v>
      </c>
      <c r="B8" s="105" t="str">
        <f>Declaration!D16</f>
        <v>danr@rcdcomponents.com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8.15">
      <c r="A9" s="106" t="str">
        <f ca="1">Declaration!B17</f>
        <v>Phone – Contact (*):</v>
      </c>
      <c r="B9" s="105" t="str">
        <f>Declaration!D17</f>
        <v>603-669-0054 x 325</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8.15">
      <c r="A10" s="106" t="str">
        <f ca="1">Declaration!B18</f>
        <v>Authorizer (*):</v>
      </c>
      <c r="B10" s="105" t="str">
        <f>Declaration!D18</f>
        <v>Daniel N. Roy</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8.15">
      <c r="A11" s="106" t="str">
        <f ca="1">Declaration!B20</f>
        <v>Email - Authorizer (*):</v>
      </c>
      <c r="B11" s="105" t="str">
        <f>Declaration!D20</f>
        <v>danr@rcdcomponents.com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8.15">
      <c r="A12" s="106" t="str">
        <f ca="1">Declaration!B21</f>
        <v>Phone - Authorizer (*):</v>
      </c>
      <c r="B12" s="105" t="str">
        <f>Declaration!D21</f>
        <v>603-669-0054 x 325</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8.15">
      <c r="A13" s="106" t="str">
        <f ca="1">Declaration!B22</f>
        <v>Effective Date (*):</v>
      </c>
      <c r="B13" s="107">
        <f>Declaration!D22</f>
        <v>43581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2.15">
      <c r="A14" s="105" t="str">
        <f ca="1">Declaration!B25</f>
        <v>1) Is any 3TG intentionally added or used in the product(s) or in the production process? (*)</v>
      </c>
      <c r="B14" s="108"/>
      <c r="C14" s="108"/>
      <c r="D14" s="112"/>
      <c r="E14" s="87" t="s">
        <v>921</v>
      </c>
      <c r="F14" s="109"/>
      <c r="G14" s="24"/>
      <c r="H14" s="86">
        <f t="shared" si="2"/>
        <v>0</v>
      </c>
    </row>
    <row r="15" spans="1:10" ht="25.7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8.15">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8.15">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8.15">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49.75">
      <c r="A19" s="105" t="str">
        <f ca="1">Declaration!B31</f>
        <v>2) Does any 3TG remain in the product(s)? (*)</v>
      </c>
      <c r="B19" s="108"/>
      <c r="C19" s="108"/>
      <c r="D19" s="112"/>
      <c r="E19" s="87" t="s">
        <v>919</v>
      </c>
      <c r="F19" s="109"/>
      <c r="G19" s="24"/>
      <c r="H19" s="24"/>
      <c r="J19" s="182"/>
    </row>
    <row r="20" spans="1:10" ht="38.15">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8.15">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8.15">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8.15">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8.15">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8.15">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8.15">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8.15">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2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8.15">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8.15">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8.15">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8.15">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299999999999997">
      <c r="A34" s="105" t="str">
        <f ca="1">Declaration!B49</f>
        <v>5) What percentage of relevant suppliers have provided a response to your supply chain survey?  (*)</v>
      </c>
      <c r="B34" s="108"/>
      <c r="C34" s="108"/>
      <c r="D34" s="112"/>
      <c r="E34" s="87" t="s">
        <v>918</v>
      </c>
      <c r="F34" s="109"/>
      <c r="G34" s="24"/>
      <c r="H34" s="24"/>
    </row>
    <row r="35" spans="1:10" ht="25.7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5.7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5.7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5.7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49.75">
      <c r="A39" s="105" t="str">
        <f ca="1">Declaration!B55</f>
        <v>6) Have you identified all of the smelters supplying the 3TG to your supply chain?  (*)</v>
      </c>
      <c r="B39" s="108"/>
      <c r="C39" s="108"/>
      <c r="D39" s="112"/>
      <c r="E39" s="87" t="s">
        <v>919</v>
      </c>
      <c r="F39" s="109"/>
      <c r="G39" s="24"/>
      <c r="H39" s="24"/>
    </row>
    <row r="40" spans="1:10" ht="50.6">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0.6">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0.6">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0.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2.15">
      <c r="A44" s="105" t="str">
        <f ca="1">Declaration!B61</f>
        <v>7) Has all applicable smelter information received by your company been reported in this declaration?  (*)</v>
      </c>
      <c r="B44" s="108"/>
      <c r="C44" s="108"/>
      <c r="D44" s="112"/>
      <c r="E44" s="87" t="s">
        <v>920</v>
      </c>
      <c r="F44" s="109"/>
      <c r="G44" s="24"/>
      <c r="H44" s="24"/>
    </row>
    <row r="45" spans="1:10" ht="38.15">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8.15">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8.15">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8.15">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4.9">
      <c r="A49" s="105" t="str">
        <f ca="1">Declaration!B68</f>
        <v>Question</v>
      </c>
      <c r="B49" s="108"/>
      <c r="C49" s="108"/>
      <c r="D49" s="112"/>
      <c r="E49" s="87" t="s">
        <v>509</v>
      </c>
      <c r="F49" s="109"/>
      <c r="G49" s="109"/>
      <c r="H49" s="109"/>
    </row>
    <row r="50" spans="1:12" ht="38.15">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http://www.rcdcomponents.com/rcd/word/RCD%20Conflict-free%20Declaration.pdf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8.15">
      <c r="A53" s="105" t="str">
        <f ca="1">Declaration!B73</f>
        <v>C. Do you require your direct suppliers to be DRC conflict-free? (*)</v>
      </c>
      <c r="B53" s="105" t="str">
        <f>Declaration!D73</f>
        <v>No</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49.75">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8.15">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8.15">
      <c r="A56" s="105" t="str">
        <f ca="1">Declaration!B79</f>
        <v>F. Does your company conduct Conflict Minerals survey(s) of your relevant supplier(s)? (*)</v>
      </c>
      <c r="B56" s="105" t="str">
        <f>Declaration!D79</f>
        <v>Yes, using other format (describe)</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6" hidden="1">
      <c r="A57" s="105"/>
      <c r="B57" s="105"/>
      <c r="C57" s="105"/>
      <c r="D57" s="111"/>
      <c r="E57" s="87"/>
      <c r="F57" s="110"/>
      <c r="G57" s="84"/>
      <c r="H57" s="85"/>
      <c r="I57" s="181"/>
    </row>
    <row r="58" spans="1:12" ht="38.15">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8.15">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8.15">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8.15">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8.15">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8.15">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8.15">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8.15">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4.9">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193" priority="337" stopIfTrue="1">
      <formula>IF(F62=0,TRUE)</formula>
    </cfRule>
  </conditionalFormatting>
  <conditionalFormatting sqref="A5:A13">
    <cfRule type="expression" dxfId="192" priority="45" stopIfTrue="1">
      <formula>$F5=0</formula>
    </cfRule>
    <cfRule type="expression" dxfId="191" priority="46" stopIfTrue="1">
      <formula>AND($F5=1,$G5=0)</formula>
    </cfRule>
    <cfRule type="expression" dxfId="190" priority="47" stopIfTrue="1">
      <formula>AND($F5&lt;&gt;0,$G5&lt;&gt;0)</formula>
    </cfRule>
  </conditionalFormatting>
  <conditionalFormatting sqref="B61">
    <cfRule type="expression" dxfId="189" priority="43" stopIfTrue="1">
      <formula>$F61=0</formula>
    </cfRule>
  </conditionalFormatting>
  <conditionalFormatting sqref="D52">
    <cfRule type="expression" dxfId="188" priority="354" stopIfTrue="1">
      <formula>$H$52=0</formula>
    </cfRule>
  </conditionalFormatting>
  <conditionalFormatting sqref="B63">
    <cfRule type="expression" dxfId="187" priority="35" stopIfTrue="1">
      <formula>IF(F63=0,TRUE)</formula>
    </cfRule>
  </conditionalFormatting>
  <conditionalFormatting sqref="B64">
    <cfRule type="expression" dxfId="186" priority="31" stopIfTrue="1">
      <formula>IF(F64=0,TRUE)</formula>
    </cfRule>
  </conditionalFormatting>
  <conditionalFormatting sqref="B65:B66">
    <cfRule type="expression" dxfId="185" priority="27" stopIfTrue="1">
      <formula>IF(F65=0,TRUE)</formula>
    </cfRule>
  </conditionalFormatting>
  <conditionalFormatting sqref="C66">
    <cfRule type="expression" dxfId="184" priority="9" stopIfTrue="1">
      <formula>C66="Not Required"</formula>
    </cfRule>
    <cfRule type="expression" dxfId="183" priority="17" stopIfTrue="1">
      <formula>OR(C66="Complete",C66="填写", C66="記入",C66="완료",C66="Complétez",C66="Concluído",C66="Vollständig",C66="Completare",C66="Doldurun")</formula>
    </cfRule>
  </conditionalFormatting>
  <conditionalFormatting sqref="A66">
    <cfRule type="expression" dxfId="182" priority="10" stopIfTrue="1">
      <formula>C66="Not Required"</formula>
    </cfRule>
    <cfRule type="expression" dxfId="18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80" priority="343" stopIfTrue="1">
      <formula>$F4=0</formula>
    </cfRule>
    <cfRule type="expression" dxfId="179" priority="344" stopIfTrue="1">
      <formula>$H4=0</formula>
    </cfRule>
    <cfRule type="expression" dxfId="178" priority="345" stopIfTrue="1">
      <formula>$H4=1</formula>
    </cfRule>
  </conditionalFormatting>
  <conditionalFormatting sqref="C66 A66">
    <cfRule type="expression" dxfId="177" priority="7" stopIfTrue="1">
      <formula>IF(AND($F$66=1,$G$66=1),TRUE,FALSE)</formula>
    </cfRule>
  </conditionalFormatting>
  <conditionalFormatting sqref="A62:A65">
    <cfRule type="expression" dxfId="176" priority="4" stopIfTrue="1">
      <formula>$F62=0</formula>
    </cfRule>
    <cfRule type="expression" dxfId="175" priority="5" stopIfTrue="1">
      <formula>$H62=0</formula>
    </cfRule>
    <cfRule type="expression" dxfId="174" priority="6" stopIfTrue="1">
      <formula>$H62=1</formula>
    </cfRule>
  </conditionalFormatting>
  <conditionalFormatting sqref="C62:C65">
    <cfRule type="expression" dxfId="173" priority="1" stopIfTrue="1">
      <formula>$F62=0</formula>
    </cfRule>
    <cfRule type="expression" dxfId="172" priority="2" stopIfTrue="1">
      <formula>$H62=0</formula>
    </cfRule>
    <cfRule type="expression" dxfId="17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6328125" defaultRowHeight="12.45"/>
  <cols>
    <col min="1" max="1" width="3.1328125" style="120" customWidth="1"/>
    <col min="2" max="2" width="39.86328125" style="121" customWidth="1"/>
    <col min="3" max="3" width="39.86328125" style="120" customWidth="1"/>
    <col min="4" max="4" width="58.86328125" style="120" customWidth="1"/>
    <col min="5" max="5" width="1.59765625" style="120" customWidth="1"/>
    <col min="6" max="6" width="9" customWidth="1"/>
    <col min="7" max="16384" width="8.86328125" style="26"/>
  </cols>
  <sheetData>
    <row r="1" spans="1:6" ht="35.15" customHeight="1" thickTop="1">
      <c r="A1" s="435" t="str">
        <f ca="1">OFFSET(L!$C$1,MATCH("Product List"&amp;ADDRESS(ROW(),COLUMN(),4),L!$A:$A,0)-1,SL,,)</f>
        <v>Completion required only if reporting level "Product (or List of Products)" selected on the 'Declaration' worksheet.</v>
      </c>
      <c r="B1" s="436"/>
      <c r="C1" s="436"/>
      <c r="D1" s="436"/>
      <c r="E1" s="149"/>
    </row>
    <row r="2" spans="1:6">
      <c r="A2" s="29"/>
      <c r="B2" s="151"/>
      <c r="C2" s="151"/>
      <c r="D2"/>
      <c r="E2" s="30"/>
    </row>
    <row r="3" spans="1:6">
      <c r="A3" s="29"/>
      <c r="B3" s="151"/>
      <c r="C3" s="151"/>
      <c r="D3" s="151"/>
      <c r="E3" s="30"/>
    </row>
    <row r="4" spans="1:6" ht="15.75" customHeight="1">
      <c r="A4" s="29"/>
      <c r="B4" s="434" t="s">
        <v>1014</v>
      </c>
      <c r="C4" s="434"/>
      <c r="D4" s="434"/>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37" t="str">
        <f ca="1">OFFSET(L!$C$1,MATCH("General"&amp;"Cpy",L!$A:$A,0)-1,SL,,)</f>
        <v>© 2019 Responsible Minerals Initiative. All rights reserved.</v>
      </c>
      <c r="C1001" s="437"/>
      <c r="D1001" s="437"/>
      <c r="E1001" s="31"/>
    </row>
    <row r="1002" spans="1:6" ht="12.9"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6328125" defaultRowHeight="12.45"/>
  <cols>
    <col min="1" max="1" width="9.1328125" style="225" bestFit="1" customWidth="1"/>
    <col min="2" max="2" width="42.86328125" style="225" customWidth="1"/>
    <col min="3" max="3" width="63.86328125" style="225" customWidth="1"/>
    <col min="4" max="4" width="25.46484375" style="225" customWidth="1"/>
    <col min="5" max="5" width="12.59765625" style="225" customWidth="1"/>
    <col min="6" max="6" width="12.59765625" style="226" customWidth="1"/>
    <col min="7" max="7" width="15.3984375" style="225" customWidth="1"/>
    <col min="8" max="8" width="23.86328125" style="225" customWidth="1"/>
    <col min="9" max="9" width="28.1328125" style="225" customWidth="1"/>
    <col min="10" max="10" width="48.19921875" style="225" hidden="1" customWidth="1"/>
    <col min="11" max="11" width="49.73046875" style="225" hidden="1" customWidth="1"/>
    <col min="12" max="13" width="49.73046875" style="225" customWidth="1"/>
    <col min="14" max="16384" width="8.86328125" style="225"/>
  </cols>
  <sheetData>
    <row r="1" spans="1:16" ht="168.55" customHeight="1">
      <c r="A1" s="43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8"/>
      <c r="C1" s="438"/>
      <c r="D1" s="438"/>
      <c r="E1" s="438"/>
      <c r="F1" s="438"/>
      <c r="G1" s="438"/>
    </row>
    <row r="2" spans="1:16">
      <c r="A2" s="439"/>
      <c r="B2" s="439"/>
      <c r="C2" s="439"/>
      <c r="D2" s="439"/>
      <c r="E2" s="439"/>
      <c r="F2" s="439"/>
      <c r="G2" s="439"/>
      <c r="H2" s="439"/>
      <c r="I2" s="439"/>
    </row>
    <row r="3" spans="1:16">
      <c r="A3" s="439"/>
      <c r="B3" s="439"/>
      <c r="C3" s="439"/>
      <c r="D3" s="439"/>
      <c r="E3" s="439"/>
      <c r="F3" s="439"/>
      <c r="G3" s="439"/>
      <c r="H3" s="439"/>
      <c r="I3" s="439"/>
    </row>
    <row r="4" spans="1:16" s="228" customFormat="1" ht="49.75">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17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6328125" defaultRowHeight="14.6"/>
  <cols>
    <col min="1" max="1" width="14.59765625" style="278" customWidth="1"/>
    <col min="2" max="2" width="14" style="278" customWidth="1"/>
    <col min="3" max="3" width="6.1328125" style="278" customWidth="1"/>
    <col min="4" max="4" width="56.19921875" style="278" customWidth="1"/>
    <col min="5" max="5" width="53.73046875" style="246" customWidth="1"/>
    <col min="6" max="6" width="54.1328125" style="278" customWidth="1"/>
    <col min="7" max="7" width="68.19921875" style="278" customWidth="1"/>
    <col min="8" max="8" width="49.19921875" style="278" customWidth="1"/>
    <col min="9" max="9" width="51.59765625" style="278" customWidth="1"/>
    <col min="10" max="10" width="50.19921875" style="278" customWidth="1"/>
    <col min="11" max="11" width="51.86328125" style="229" customWidth="1"/>
    <col min="12" max="12" width="66.86328125" style="344" customWidth="1"/>
    <col min="13" max="13" width="46.1328125" style="281" customWidth="1"/>
    <col min="14" max="16384" width="8.863281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7.4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64.3">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62.3">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3.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9.1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3.7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3.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3.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3.7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7.4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9.15">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7.4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9.1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72.900000000000006">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9.1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3.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3.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6.7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1.1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3.7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3.4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1.3">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7.7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3.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3">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76.89999999999998">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2.9">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2">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8.3">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3.7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64.3">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4">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92.9">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2">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45">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3.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9.1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9.6">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72.900000000000006">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8.3">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2.9">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7.4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102">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6.6">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72.900000000000006">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7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7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49.75">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78.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7.4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89.4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8.6">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8.3">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3.7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8.6">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9.1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49.7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60.3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60.3000000000000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20.6000000000000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02">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3.7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9.1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9">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9">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9.1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9.1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9.1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9.1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9.1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9.1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9">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9">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9">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9">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7.4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45.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60.3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72.900000000000006">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45.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6.6">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45.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47.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6.6">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35.1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18.6">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9.1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2.900000000000006">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9.1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60.3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91.4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6.89999999999998">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9.1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60.30000000000001">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7.4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18.6">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04">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9.1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9.1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3.7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7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8.3">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9.1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9.1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9.1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9.1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9.1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9.1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9.1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49.75">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2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6">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1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2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9.1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15">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8.3">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3.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49.75">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1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3.7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3.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9.1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6">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9.1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9.1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9.15">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9.1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9.1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9.1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9.1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9.1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9.1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9.1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9.1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9.1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9.1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9.1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9.1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9">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3.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3.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8.3">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9.1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3.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9.1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9.1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9.1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8.3">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9.1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9.1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9.1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9.1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9.1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9.1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3.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3.7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3.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9.1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3.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3.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3.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3.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8.3">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8.3">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8.3">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8.3">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2.900000000000006">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2.900000000000006">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2.900000000000006">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2.900000000000006">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2.900000000000006">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2.900000000000006">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8.3">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2.900000000000006">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3.7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3.7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3.7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3.7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8.3">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8.3">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8.3">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8.3">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3.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3.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3.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3.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3.7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8.3">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8.3">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3.7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7.4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8.3">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3.7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3.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3.7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3.7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3.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3.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3.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3.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3.7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9.1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9.1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9.1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9.1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3.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4.9">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9.1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7.4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9.1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9.1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2.900000000000006">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9.1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9.1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102">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danr</cp:lastModifiedBy>
  <cp:lastPrinted>2015-04-21T20:47:43Z</cp:lastPrinted>
  <dcterms:created xsi:type="dcterms:W3CDTF">2010-06-21T21:00:23Z</dcterms:created>
  <dcterms:modified xsi:type="dcterms:W3CDTF">2019-05-10T20:37:04Z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