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RCDSERVER\Share\REACH, ROHS, Conflict Minerals and Lead Free Data\CMRT\"/>
    </mc:Choice>
  </mc:AlternateContent>
  <xr:revisionPtr revIDLastSave="0" documentId="8_{45344FA0-BBD0-4D01-94FA-BF1C9C56A2A5}"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23256" windowHeight="1401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X5"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5" i="5"/>
  <c r="T6" i="5"/>
  <c r="C10" i="6" l="1"/>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F36" i="6" s="1"/>
  <c r="H36" i="6" s="1"/>
  <c r="D36" i="6" s="1"/>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46" i="6"/>
  <c r="J2479" i="5"/>
  <c r="I2479" i="5"/>
  <c r="E2479" i="5"/>
  <c r="X2479" i="5" s="1"/>
  <c r="R2479" i="5"/>
  <c r="H2479" i="5"/>
  <c r="G2479" i="5"/>
  <c r="F2479" i="5"/>
  <c r="F45" i="6"/>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50" i="6" l="1"/>
  <c r="D50" i="6" s="1"/>
  <c r="F41" i="6"/>
  <c r="H41" i="6" s="1"/>
  <c r="D41" i="6" s="1"/>
  <c r="F31" i="6"/>
  <c r="F51" i="6"/>
  <c r="H51" i="6" s="1"/>
  <c r="D51" i="6" s="1"/>
  <c r="H45" i="6"/>
  <c r="D45"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24"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R7" i="5"/>
  <c r="H17" i="5"/>
  <c r="I17" i="5"/>
  <c r="J17" i="5"/>
  <c r="R17" i="5"/>
  <c r="F17" i="5"/>
  <c r="E17" i="5"/>
  <c r="G66" i="6"/>
  <c r="H66" i="6" s="1"/>
  <c r="C66" i="6" s="1"/>
  <c r="G67" i="6"/>
  <c r="H67" i="6" s="1"/>
  <c r="D67" i="6" s="1"/>
  <c r="G65" i="6"/>
  <c r="H65" i="6" s="1"/>
  <c r="C65" i="6" s="1"/>
  <c r="E12" i="5"/>
  <c r="I12" i="5"/>
  <c r="J12" i="5"/>
  <c r="R12" i="5"/>
  <c r="F12" i="5"/>
  <c r="H12" i="5"/>
  <c r="R9" i="5"/>
  <c r="R8" i="5"/>
  <c r="G10"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11" i="5"/>
  <c r="T8" i="5"/>
  <c r="T9" i="5"/>
  <c r="T7"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9" i="5"/>
  <c r="S7"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<sst xmlns="http://schemas.openxmlformats.org/spreadsheetml/2006/main" count="22015" uniqueCount="15621">
  <si>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</si>
  <si>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</si>
  <si>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</si>
  <si>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</si>
  <si>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</si>
  <si>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</si>
  <si>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</si>
  <si>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</si>
  <si>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</si>
  <si>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</si>
  <si>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</si>
  <si>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</si>
  <si>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</si>
  <si>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</si>
  <si>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</si>
  <si>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</si>
  <si>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</si>
  <si>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</si>
  <si>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</si>
  <si>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</si>
  <si>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</si>
  <si>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</si>
  <si>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</si>
  <si>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</si>
  <si>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</si>
  <si>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</si>
  <si>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</si>
  <si>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</si>
  <si>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</si>
  <si>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</si>
  <si>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</si>
  <si>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</si>
  <si>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</si>
  <si>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</si>
  <si>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</si>
  <si>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</si>
  <si>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</si>
  <si>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</si>
  <si>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</si>
  <si>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</si>
  <si>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</si>
  <si>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</si>
  <si>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</si>
  <si>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</si>
  <si>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</si>
  <si>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</si>
  <si>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</si>
  <si>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</si>
  <si>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</si>
  <si>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</si>
  <si>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</si>
  <si>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</si>
  <si>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</si>
  <si>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</si>
  <si>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</si>
  <si>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</si>
  <si>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</si>
  <si>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</si>
  <si>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</si>
  <si>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</si>
  <si>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</si>
  <si>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</si>
  <si>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</si>
  <si>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</si>
  <si>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</si>
  <si>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</si>
  <si>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</si>
  <si>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</si>
  <si>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</si>
  <si>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</si>
  <si>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</si>
  <si>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</si>
  <si>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</si>
  <si>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</si>
  <si>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</si>
  <si>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</si>
  <si>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</si>
  <si>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</si>
  <si>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</si>
  <si>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</si>
  <si>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</si>
  <si>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</si>
  <si>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</si>
  <si>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</si>
  <si>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</si>
  <si>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</si>
  <si>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</si>
  <si>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</si>
  <si>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</si>
  <si>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</si>
  <si>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</si>
  <si>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</si>
  <si>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</si>
  <si>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</si>
  <si>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</si>
  <si>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</si>
  <si>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</si>
  <si>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</si>
  <si>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</si>
  <si>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</si>
  <si>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</si>
  <si>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</si>
  <si>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</si>
  <si>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</si>
  <si>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</si>
  <si>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</si>
  <si>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</si>
  <si>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</si>
  <si>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</si>
  <si>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</si>
  <si>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</si>
  <si>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</si>
  <si>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</si>
  <si>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</si>
  <si>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</si>
  <si>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</si>
  <si>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</si>
  <si>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</si>
  <si>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</si>
  <si>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</si>
  <si>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</si>
  <si>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</si>
  <si>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</si>
  <si>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</si>
  <si>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</si>
  <si>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</si>
  <si>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</si>
  <si>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</si>
  <si>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</si>
  <si>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</si>
  <si>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</si>
  <si>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</si>
  <si>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</si>
  <si>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</si>
  <si>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</si>
  <si>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</si>
  <si>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</si>
  <si>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</si>
  <si>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</si>
  <si>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</si>
  <si>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</si>
  <si>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</si>
  <si>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</si>
  <si>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</si>
  <si>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</si>
  <si>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</si>
  <si>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</si>
  <si>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</si>
  <si>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</si>
  <si>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</si>
  <si>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</si>
  <si>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</si>
  <si>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</si>
  <si>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</si>
  <si>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</si>
  <si>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</si>
  <si>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</si>
  <si>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</si>
  <si>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</si>
  <si>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</si>
  <si>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</si>
  <si>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</si>
  <si>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</si>
  <si>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</si>
  <si>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</si>
  <si>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</si>
  <si>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</si>
  <si>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</si>
  <si>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</si>
  <si>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</si>
  <si>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</si>
  <si>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</si>
  <si>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</si>
  <si>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</si>
  <si>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</si>
  <si>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</si>
  <si>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</si>
  <si>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</si>
  <si>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</si>
  <si>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</si>
  <si>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</si>
  <si>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</si>
  <si>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</si>
  <si>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</si>
  <si>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</si>
  <si>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</si>
  <si>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</si>
  <si>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</si>
  <si>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</si>
  <si>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</si>
  <si>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</si>
  <si>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</si>
  <si>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</si>
  <si>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</si>
  <si>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</si>
  <si>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</si>
  <si>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</si>
  <si>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</si>
  <si>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</si>
  <si>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</si>
  <si>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</si>
  <si>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</si>
  <si>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</si>
  <si>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</si>
  <si>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</si>
  <si>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</si>
  <si>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</si>
  <si>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</si>
  <si>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</si>
  <si>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</si>
  <si>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</si>
  <si>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</si>
  <si>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</si>
  <si>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</si>
  <si>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</si>
  <si>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</si>
  <si>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</si>
  <si>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</si>
  <si>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</si>
  <si>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</si>
  <si>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</si>
  <si>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</si>
  <si>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</si>
  <si>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</si>
  <si>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</si>
  <si>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</si>
  <si>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</si>
  <si>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</si>
  <si>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</si>
  <si>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</si>
  <si>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</si>
  <si>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</si>
  <si>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</si>
  <si>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</si>
  <si>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</si>
  <si>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</si>
  <si>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</si>
  <si>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</si>
  <si>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</si>
  <si>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</si>
  <si>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</si>
  <si>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</si>
  <si>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</si>
  <si>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</si>
  <si>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</si>
  <si>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</si>
  <si>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</si>
  <si>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</si>
  <si>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</si>
  <si>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</si>
  <si>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</si>
  <si>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</si>
  <si>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</si>
  <si>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</si>
  <si>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</si>
  <si>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</si>
  <si>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</si>
  <si>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</si>
  <si>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</si>
  <si>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</si>
  <si>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</si>
  <si>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</si>
  <si>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</si>
  <si>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</si>
  <si>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</si>
  <si>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</si>
  <si>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</si>
  <si>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</si>
  <si>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</si>
  <si>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</si>
  <si>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</si>
  <si>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</si>
  <si>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</si>
  <si>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</si>
  <si>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</si>
  <si>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</si>
  <si>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</si>
  <si>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</si>
  <si>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</si>
  <si>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</si>
  <si>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</si>
  <si>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</si>
  <si>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</si>
  <si>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</si>
  <si>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</si>
  <si>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</si>
  <si>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</si>
  <si>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</si>
  <si>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</si>
  <si>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</si>
  <si>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</si>
  <si>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</si>
  <si>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</si>
  <si>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</si>
  <si>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</si>
  <si>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</si>
  <si>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</si>
  <si>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</si>
  <si>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</si>
  <si>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</si>
  <si>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</si>
  <si>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</si>
  <si>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</si>
  <si>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</si>
  <si>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</si>
  <si>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</si>
  <si>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</si>
  <si>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</si>
  <si>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</si>
  <si>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</si>
  <si>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</si>
  <si>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</si>
  <si>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</si>
  <si>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</si>
  <si>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</si>
  <si>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</si>
  <si>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</si>
  <si>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</si>
  <si>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</si>
  <si>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</si>
  <si>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</si>
  <si>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</si>
  <si>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</si>
  <si>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</si>
  <si>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</si>
  <si>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</si>
  <si>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</si>
  <si>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</si>
  <si>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</si>
  <si>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</si>
  <si>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</si>
  <si>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</si>
  <si>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</si>
  <si>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</si>
  <si>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</si>
  <si>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</si>
  <si>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</si>
  <si>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</si>
  <si>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</si>
  <si>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</si>
  <si>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</si>
  <si>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</si>
  <si>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</si>
  <si>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</si>
  <si>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</si>
  <si>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</si>
  <si>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</si>
  <si>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</si>
  <si>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</si>
  <si>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</si>
  <si>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</si>
  <si>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</si>
  <si>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</si>
  <si>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</si>
  <si>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</si>
  <si>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</si>
  <si>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</si>
  <si>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</si>
  <si>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</si>
  <si>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</si>
  <si>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</si>
  <si>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</si>
  <si>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</si>
  <si>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</si>
  <si>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</si>
  <si>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</si>
  <si>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</si>
  <si>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</si>
  <si>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</si>
  <si>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</si>
  <si>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</si>
  <si>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</si>
  <si>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</si>
  <si>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</si>
  <si>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</si>
  <si>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</si>
  <si>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</si>
  <si>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</si>
  <si>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</si>
  <si>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</si>
  <si>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</si>
  <si>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</si>
  <si>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</si>
  <si>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</si>
  <si>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</si>
  <si>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</si>
  <si>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</si>
  <si>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</si>
  <si>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</si>
  <si>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</si>
  <si>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</si>
  <si>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</si>
  <si>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</si>
  <si>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</si>
  <si>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</si>
  <si>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</si>
  <si>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</si>
  <si>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</si>
  <si>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</si>
  <si>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</si>
  <si>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</si>
  <si>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</si>
  <si>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</si>
  <si>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</si>
  <si>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</si>
  <si>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</si>
  <si>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</si>
  <si>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</si>
  <si>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</si>
  <si>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</si>
  <si>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</si>
  <si>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</si>
  <si>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</si>
  <si>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</si>
  <si>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</si>
  <si>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</si>
  <si>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</si>
  <si>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</si>
  <si>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</si>
  <si>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</si>
  <si>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</si>
  <si>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</si>
  <si>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</si>
  <si>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</si>
  <si>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</si>
  <si>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</si>
  <si>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</si>
  <si>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</si>
  <si>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</si>
  <si>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</si>
  <si>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</si>
  <si>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</si>
  <si>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</si>
  <si>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</si>
  <si>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</si>
  <si>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</si>
  <si>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</si>
  <si>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</si>
  <si>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</si>
  <si>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</si>
  <si>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</si>
  <si>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</si>
  <si>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</si>
  <si>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</si>
  <si>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</si>
  <si>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</si>
  <si>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</si>
  <si>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</si>
  <si>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</si>
  <si>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</si>
  <si>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</si>
  <si>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</si>
  <si>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</si>
  <si>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</si>
  <si>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</si>
  <si>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</si>
  <si>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</si>
  <si>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</si>
  <si>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</si>
  <si>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</si>
  <si>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</si>
  <si>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</si>
  <si>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</si>
  <si>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</si>
  <si>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</si>
  <si>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</si>
  <si>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</si>
  <si>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</si>
  <si>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</si>
  <si>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</si>
  <si>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</si>
  <si>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</si>
  <si>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</si>
  <si>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</si>
  <si>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</si>
  <si>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</si>
  <si>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</si>
  <si>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</si>
  <si>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</si>
  <si>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</si>
  <si>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</si>
  <si>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</si>
  <si>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</si>
  <si>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</si>
  <si>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</si>
  <si>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</si>
  <si>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</si>
  <si>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</si>
  <si>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</si>
  <si>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</si>
  <si>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</si>
  <si>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</si>
  <si>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</si>
  <si>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</si>
  <si>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</si>
  <si>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</si>
  <si>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</si>
  <si>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</si>
  <si>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</si>
  <si>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</si>
  <si>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</si>
  <si>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</si>
  <si>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</si>
  <si>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</si>
  <si>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</si>
  <si>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</si>
  <si>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</si>
  <si>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</si>
  <si>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</si>
  <si>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</si>
  <si>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</si>
  <si>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</si>
  <si>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</si>
  <si>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</si>
  <si>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</si>
  <si>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</si>
  <si>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</si>
  <si>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</si>
  <si>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</si>
  <si>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</si>
  <si>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</si>
  <si>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</si>
  <si>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</si>
  <si>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</si>
  <si>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</si>
  <si>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</si>
  <si>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</si>
  <si>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</si>
  <si>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</si>
  <si>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</si>
  <si>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</si>
  <si>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</si>
  <si>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</si>
  <si>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</si>
  <si>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</si>
  <si>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</si>
  <si>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</si>
  <si>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</si>
  <si>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</si>
  <si>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</si>
  <si>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</si>
  <si>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</si>
  <si>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</si>
  <si>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</si>
  <si>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</si>
  <si>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</si>
  <si>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</si>
  <si>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</si>
  <si>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</si>
  <si>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</si>
  <si>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</si>
  <si>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</si>
  <si>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</si>
  <si>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</si>
  <si>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</si>
  <si>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</si>
  <si>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</si>
  <si>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</si>
  <si>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</si>
  <si>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</si>
  <si>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</si>
  <si>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</si>
  <si>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</si>
  <si>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</si>
  <si>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</si>
  <si>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</si>
  <si>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</si>
  <si>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</si>
  <si>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</si>
  <si>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</si>
  <si>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</si>
  <si>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</si>
  <si>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</si>
  <si>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</si>
  <si>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</si>
  <si>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</si>
  <si>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</si>
  <si>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</si>
  <si>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</si>
  <si>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</si>
  <si>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</si>
  <si>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</si>
  <si>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</si>
  <si>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</si>
  <si>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</si>
  <si>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</si>
  <si>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</si>
  <si>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</si>
  <si>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</si>
  <si>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</si>
  <si>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</si>
  <si>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</si>
  <si>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</si>
  <si>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</si>
  <si>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</si>
  <si>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</si>
  <si>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</si>
  <si>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</si>
  <si>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</si>
  <si>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</si>
  <si>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</si>
  <si>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</si>
  <si>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</si>
  <si>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</si>
  <si>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</si>
  <si>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</si>
  <si>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</si>
  <si>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</si>
  <si>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</si>
  <si>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</si>
  <si>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</si>
  <si>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</si>
  <si>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</si>
  <si>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</si>
  <si>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</si>
  <si>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</si>
  <si>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</si>
  <si>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</si>
  <si>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</si>
  <si>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</si>
  <si>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</si>
  <si>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</si>
  <si>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</si>
  <si>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</si>
  <si>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</si>
  <si>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</si>
  <si>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</si>
  <si>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</si>
  <si>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</si>
  <si>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</si>
  <si>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</si>
  <si>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</si>
  <si>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</si>
  <si>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</si>
  <si>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</si>
  <si>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</si>
  <si>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</si>
  <si>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</si>
  <si>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</si>
  <si>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</si>
  <si>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</si>
  <si>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</si>
  <si>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</si>
  <si>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</si>
  <si>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</si>
  <si>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</si>
  <si>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</si>
  <si>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</si>
  <si>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</si>
  <si>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</si>
  <si>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</si>
  <si>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</si>
  <si>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</si>
  <si>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</si>
  <si>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</si>
  <si>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</si>
  <si>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</si>
  <si>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</si>
  <si>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</si>
  <si>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</si>
  <si>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</si>
  <si>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</si>
  <si>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</si>
  <si>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</si>
  <si>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</si>
  <si>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</si>
  <si>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</si>
  <si>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</si>
  <si>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</si>
  <si>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</si>
  <si>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</si>
  <si>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</si>
  <si>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</si>
  <si>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</si>
  <si>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</si>
  <si>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</si>
  <si>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</si>
  <si>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</si>
  <si>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</si>
  <si>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</si>
  <si>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</si>
  <si>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</si>
  <si>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</si>
  <si>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</si>
  <si>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</si>
  <si>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</si>
  <si>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</si>
  <si>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</si>
  <si>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</si>
  <si>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</si>
  <si>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</si>
  <si>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</si>
  <si>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</si>
  <si>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</si>
  <si>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</si>
  <si>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</si>
  <si>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</si>
  <si>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</si>
  <si>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</si>
  <si>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</si>
  <si>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</si>
  <si>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</si>
  <si>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</si>
  <si>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</si>
  <si>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</si>
  <si>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</si>
  <si>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</si>
  <si>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</si>
  <si>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</si>
  <si>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</si>
  <si>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</si>
  <si>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</si>
  <si>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</si>
  <si>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</si>
  <si>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</si>
  <si>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</si>
  <si>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</si>
  <si>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</si>
  <si>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</si>
  <si>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</si>
  <si>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</si>
  <si>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</si>
  <si>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</si>
  <si>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</si>
  <si>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</si>
  <si>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</si>
  <si>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</si>
  <si>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</si>
  <si>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</si>
  <si>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</si>
  <si>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</si>
  <si>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</si>
  <si>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</si>
  <si>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</si>
  <si>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</si>
  <si>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</si>
  <si>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</si>
  <si>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</si>
  <si>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</si>
  <si>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</si>
  <si>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</si>
  <si>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</si>
  <si>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</si>
  <si>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</si>
  <si>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</si>
  <si>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</si>
  <si>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</si>
  <si>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</si>
  <si>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</si>
  <si>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</si>
  <si>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</si>
  <si>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</si>
  <si>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</si>
  <si>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</si>
  <si>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</si>
  <si>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</si>
  <si>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</si>
  <si>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</si>
  <si>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</si>
  <si>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</si>
  <si>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</si>
  <si>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</si>
  <si>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</si>
  <si>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</si>
  <si>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</si>
  <si>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</si>
  <si>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</si>
  <si>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</si>
  <si>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</si>
  <si>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</si>
  <si>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</si>
  <si>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</si>
  <si>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</si>
  <si>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</si>
  <si>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</si>
  <si>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</si>
  <si>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</si>
  <si>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</si>
  <si>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</si>
  <si>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</si>
  <si>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</si>
  <si>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</si>
  <si>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</si>
  <si>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</si>
  <si>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</si>
  <si>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</si>
  <si>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</si>
  <si>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</si>
  <si>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</si>
  <si>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</si>
  <si>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</si>
  <si>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</si>
  <si>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</si>
  <si>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</si>
  <si>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</si>
  <si>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</si>
  <si>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</si>
  <si>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</si>
  <si>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</si>
  <si>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</si>
  <si>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</si>
  <si>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</si>
  <si>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</si>
  <si>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</si>
  <si>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</si>
  <si>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</si>
  <si>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</si>
  <si>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</si>
  <si>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</si>
  <si>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</si>
  <si>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</si>
  <si>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</si>
  <si>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</si>
  <si>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</si>
  <si>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</si>
  <si>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</si>
  <si>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</si>
  <si>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</si>
  <si>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</si>
  <si>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</si>
  <si>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</si>
  <si>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</si>
  <si>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</si>
  <si>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</si>
  <si>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</si>
  <si>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</si>
  <si>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</si>
  <si>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</si>
  <si>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</si>
  <si>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</si>
  <si>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</si>
  <si>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</si>
  <si>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</si>
  <si>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</si>
  <si>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</si>
  <si>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</si>
  <si>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</si>
  <si>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</si>
  <si>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</si>
  <si>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</si>
  <si>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</si>
  <si>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</si>
  <si>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</si>
  <si>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</si>
  <si>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</si>
  <si>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</si>
  <si>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</si>
  <si>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</si>
  <si>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</si>
  <si>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</si>
  <si>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</si>
  <si>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</si>
  <si>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</si>
  <si>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</si>
  <si>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</si>
  <si>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</si>
  <si>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</si>
  <si>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</si>
  <si>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</si>
  <si>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</si>
  <si>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</si>
  <si>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</si>
  <si>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</si>
  <si>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</si>
  <si>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</si>
  <si>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</si>
  <si>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</si>
  <si>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</si>
  <si>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</si>
  <si>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</si>
  <si>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</si>
  <si>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</si>
  <si>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</si>
  <si>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</si>
  <si>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</si>
  <si>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</si>
  <si>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</si>
  <si>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</si>
  <si>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</si>
  <si>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</si>
  <si>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</si>
  <si>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</si>
  <si>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</si>
  <si>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</si>
  <si>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</si>
  <si>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</si>
  <si>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</si>
  <si>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</si>
  <si>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</si>
  <si>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</si>
  <si>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</si>
  <si>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</si>
  <si>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</si>
  <si>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</si>
  <si>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</si>
  <si>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</si>
  <si>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</si>
  <si>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</si>
  <si>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</si>
  <si>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</si>
  <si>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</si>
  <si>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</si>
  <si>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</si>
  <si>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</si>
  <si>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</si>
  <si>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</si>
  <si>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</si>
  <si>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</si>
  <si>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</si>
  <si>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</si>
  <si>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</si>
  <si>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</si>
  <si>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</si>
  <si>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</si>
  <si>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</si>
  <si>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</si>
  <si>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</si>
  <si>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</si>
  <si>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</si>
  <si>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</si>
  <si>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</si>
  <si>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</si>
  <si>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</si>
  <si>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</si>
  <si>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</si>
  <si>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</si>
  <si>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</si>
  <si>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</si>
  <si>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</si>
  <si>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</si>
  <si>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</si>
  <si>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</si>
  <si>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</si>
  <si>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</si>
  <si>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</si>
  <si>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</si>
  <si>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</si>
  <si>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</si>
  <si>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</si>
  <si>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</si>
  <si>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</si>
  <si>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</si>
  <si>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</si>
  <si>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</si>
  <si>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</si>
  <si>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</si>
  <si>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</si>
  <si>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</si>
  <si>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</si>
  <si>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</si>
  <si>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</si>
  <si>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</si>
  <si>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</si>
  <si>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</si>
  <si>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</si>
  <si>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</si>
  <si>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</si>
  <si>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</si>
  <si>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</si>
  <si>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</si>
  <si>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</si>
  <si>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</si>
  <si>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</si>
  <si>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</si>
  <si>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</si>
  <si>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</si>
  <si>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</si>
  <si>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</si>
  <si>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</si>
  <si>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</si>
  <si>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</si>
  <si>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</si>
  <si>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</si>
  <si>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</si>
  <si>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</si>
  <si>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</si>
  <si>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</si>
  <si>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</si>
  <si>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</si>
  <si>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</si>
  <si>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</si>
  <si>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</si>
  <si>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</si>
  <si>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</si>
  <si>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</si>
  <si>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</si>
  <si>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</si>
  <si>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</si>
  <si>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</si>
  <si>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</si>
  <si>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</si>
  <si>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</si>
  <si>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</si>
  <si>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</si>
  <si>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</si>
  <si>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</si>
  <si>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</si>
  <si>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</si>
  <si>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</si>
  <si>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</si>
  <si>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</si>
  <si>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</si>
  <si>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</si>
  <si>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</si>
  <si>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</si>
  <si>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</si>
  <si>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</si>
  <si>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</si>
  <si>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</si>
  <si>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</si>
  <si>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</si>
  <si>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</si>
  <si>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</si>
  <si>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</si>
  <si>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</si>
  <si>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</si>
  <si>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</si>
  <si>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</si>
  <si>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</si>
  <si>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</si>
  <si>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</si>
  <si>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</si>
  <si>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</si>
  <si>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</si>
  <si>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</si>
  <si>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</si>
  <si>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</si>
  <si>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</si>
  <si>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</si>
  <si>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</si>
  <si>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</si>
  <si>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</si>
  <si>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</si>
  <si>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</si>
  <si>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</si>
  <si>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</si>
  <si>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</si>
  <si>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</si>
  <si>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</si>
  <si>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</si>
  <si>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</si>
  <si>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</si>
  <si>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</si>
  <si>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</si>
  <si>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</si>
  <si>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</si>
  <si>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</si>
  <si>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</si>
  <si>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</si>
  <si>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</si>
  <si>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</si>
  <si>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</si>
  <si>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</si>
  <si>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</si>
  <si>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</si>
  <si>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</si>
  <si>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</si>
  <si>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</si>
  <si>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</si>
  <si>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</si>
  <si>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</si>
  <si>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</si>
  <si>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</si>
  <si>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</si>
  <si>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</si>
  <si>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</si>
  <si>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</si>
  <si>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</si>
  <si>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</si>
  <si>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</si>
  <si>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</si>
  <si>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</si>
  <si>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</si>
  <si>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</si>
  <si>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</si>
  <si>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</si>
  <si>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</si>
  <si>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</si>
  <si>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</si>
  <si>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</si>
  <si>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</si>
  <si>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</si>
  <si>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</si>
  <si>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</si>
  <si>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</si>
  <si>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</si>
  <si>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</si>
  <si>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</si>
  <si>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</si>
  <si>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</si>
  <si>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</si>
  <si>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</si>
  <si>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</si>
  <si>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</si>
  <si>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</si>
  <si>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</si>
  <si>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</si>
  <si>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</si>
  <si>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</si>
  <si>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</si>
  <si>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</si>
  <si>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</si>
  <si>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</si>
  <si>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</si>
  <si>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</si>
  <si>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</si>
  <si>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</si>
  <si>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</si>
  <si>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</si>
  <si>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</si>
  <si>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</si>
  <si>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</si>
  <si>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</si>
  <si>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</si>
  <si>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</si>
  <si>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</si>
  <si>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</si>
  <si>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</si>
  <si>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</si>
  <si>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</si>
  <si>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</si>
  <si>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</si>
  <si>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</si>
  <si>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</si>
  <si>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</si>
  <si>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</si>
  <si>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</si>
  <si>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</si>
  <si>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</si>
  <si>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</si>
  <si>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</si>
  <si>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</si>
  <si>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</si>
  <si>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</si>
  <si>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</si>
  <si>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</si>
  <si>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</si>
  <si>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</si>
  <si>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</si>
  <si>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</si>
  <si>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</si>
  <si>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</si>
  <si>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</si>
  <si>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</si>
  <si>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</si>
  <si>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</si>
  <si>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</si>
  <si>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</si>
  <si>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</si>
  <si>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</si>
  <si>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</si>
  <si>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</si>
  <si>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</si>
  <si>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</si>
  <si>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</si>
  <si>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</si>
  <si>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</si>
  <si>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</si>
  <si>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</si>
  <si>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</si>
  <si>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</si>
  <si>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</si>
  <si>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</si>
  <si>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</si>
  <si>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</si>
  <si>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</si>
  <si>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</si>
  <si>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</si>
  <si>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</si>
  <si>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</si>
  <si>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</si>
  <si>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</si>
  <si>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</si>
  <si>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</si>
  <si>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</si>
  <si>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</si>
  <si>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</si>
  <si>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</si>
  <si>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</si>
  <si>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</si>
  <si>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</si>
  <si>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</si>
  <si>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</si>
  <si>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</si>
  <si>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</si>
  <si>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</si>
  <si>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</si>
  <si>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</si>
  <si>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</si>
  <si>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</si>
  <si>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</si>
  <si>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</si>
  <si>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</si>
  <si>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</si>
  <si>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</si>
  <si>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</si>
  <si>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</si>
  <si>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</si>
  <si>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</si>
  <si>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</si>
  <si>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</si>
  <si>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</si>
  <si>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</si>
  <si>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</si>
  <si>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</si>
  <si>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</si>
  <si>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</si>
  <si>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</si>
  <si>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</si>
  <si>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</si>
  <si>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</si>
  <si>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</si>
  <si>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</si>
  <si>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</si>
  <si>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</si>
  <si>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</si>
  <si>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</si>
  <si>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</si>
  <si>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</si>
  <si>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</si>
  <si>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</si>
  <si>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</si>
  <si>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</si>
  <si>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</si>
  <si>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</si>
  <si>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</si>
  <si>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</si>
  <si>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</si>
  <si>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</si>
  <si>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</si>
  <si>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</si>
  <si>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</si>
  <si>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</si>
  <si>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</si>
  <si>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</si>
  <si>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</si>
  <si>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</si>
  <si>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</si>
  <si>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</si>
  <si>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</si>
  <si>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</si>
  <si>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</si>
  <si>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</si>
  <si>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</si>
  <si>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</si>
  <si>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</si>
  <si>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</si>
  <si>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</si>
  <si>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</si>
  <si>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</si>
  <si>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</si>
  <si>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</si>
  <si>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</si>
  <si>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</si>
  <si>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</si>
  <si>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</si>
  <si>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</si>
  <si>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</si>
  <si>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</si>
  <si>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</si>
  <si>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</si>
  <si>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</si>
  <si>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</si>
  <si>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</si>
  <si>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</si>
  <si>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</si>
  <si>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</si>
  <si>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</si>
  <si>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</si>
  <si>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</si>
  <si>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</si>
  <si>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</si>
  <si>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</si>
  <si>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</si>
  <si>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</si>
  <si>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</si>
  <si>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</si>
  <si>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</si>
  <si>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</si>
  <si>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</si>
  <si>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</si>
  <si>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</si>
  <si>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</si>
  <si>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</si>
  <si>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</si>
  <si>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</si>
  <si>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</si>
  <si>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</si>
  <si>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</si>
  <si>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</si>
  <si>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</si>
  <si>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</si>
  <si>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</si>
  <si>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</si>
  <si>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</si>
  <si>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</si>
  <si>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</si>
  <si>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</si>
  <si>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</si>
  <si>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</si>
  <si>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</si>
  <si>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</si>
  <si>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</si>
  <si>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</si>
  <si>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</si>
  <si>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</si>
  <si>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</si>
  <si>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</si>
  <si>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</si>
  <si>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</si>
  <si>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</si>
  <si>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</si>
  <si>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</si>
  <si>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</si>
  <si>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</si>
  <si>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</si>
  <si>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</si>
  <si>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</si>
  <si>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</si>
  <si>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</si>
  <si>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</si>
  <si>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</si>
  <si>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</si>
  <si>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</si>
  <si>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</si>
  <si>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</si>
  <si>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</si>
  <si>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</si>
  <si>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</si>
  <si>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</si>
  <si>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</si>
  <si>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</si>
  <si>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</si>
  <si>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</si>
  <si>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</si>
  <si>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</si>
  <si>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</si>
  <si>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</si>
  <si>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</si>
  <si>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</si>
  <si>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</si>
  <si>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</si>
  <si>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</si>
  <si>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</si>
  <si>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</si>
  <si>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</si>
  <si>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</si>
  <si>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</si>
  <si>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</si>
  <si>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</si>
  <si>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</si>
  <si>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</si>
  <si>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</si>
  <si>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</si>
  <si>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</si>
  <si>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</si>
  <si>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</si>
  <si>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</si>
  <si>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</si>
  <si>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</si>
  <si>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</si>
  <si>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</si>
  <si>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</si>
  <si>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</si>
  <si>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</si>
  <si>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</si>
  <si>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</si>
  <si>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</si>
  <si>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</si>
  <si>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</si>
  <si>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</si>
  <si>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</si>
  <si>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</si>
  <si>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</si>
  <si>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</si>
  <si>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</si>
  <si>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</si>
  <si>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</si>
  <si>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</si>
  <si>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</si>
  <si>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</si>
  <si>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</si>
  <si>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</si>
  <si>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</si>
  <si>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</si>
  <si>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</si>
  <si>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</si>
  <si>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</si>
  <si>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</si>
  <si>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</si>
  <si>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</si>
  <si>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</si>
  <si>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</si>
  <si>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</si>
  <si>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</si>
  <si>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</si>
  <si>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</si>
  <si>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</si>
  <si>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</si>
  <si>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</si>
  <si>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</si>
  <si>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</si>
  <si>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</si>
  <si>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</si>
  <si>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</si>
  <si>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</si>
  <si>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</si>
  <si>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</si>
  <si>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</si>
  <si>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</si>
  <si>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</si>
  <si>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</si>
  <si>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</si>
  <si>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</si>
  <si>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</si>
  <si>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</si>
  <si>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</si>
  <si>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</si>
  <si>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</si>
  <si>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</si>
  <si>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</si>
  <si>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</si>
  <si>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</si>
  <si>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</si>
  <si>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</si>
  <si>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</si>
  <si>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</si>
  <si>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</si>
  <si>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</si>
  <si>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</si>
  <si>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</si>
  <si>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</si>
  <si>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</si>
  <si>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</si>
  <si>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</si>
  <si>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</si>
  <si>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</si>
  <si>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</si>
  <si>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</si>
  <si>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</si>
  <si>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</si>
  <si>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</si>
  <si>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</si>
  <si>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</si>
  <si>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</si>
  <si>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</si>
  <si>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</si>
  <si>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</si>
  <si>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</si>
  <si>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</si>
  <si>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</si>
  <si>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</si>
  <si>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</si>
  <si>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</si>
  <si>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</si>
  <si>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</si>
  <si>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</si>
  <si>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</si>
  <si>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</si>
  <si>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</si>
  <si>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</si>
  <si>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</si>
  <si>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</si>
  <si>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</si>
  <si>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</si>
  <si>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</si>
  <si>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</si>
  <si>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</si>
  <si>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</si>
  <si>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</si>
  <si>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</si>
  <si>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</si>
  <si>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</si>
  <si>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</si>
  <si>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</si>
  <si>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</si>
  <si>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</si>
  <si>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</si>
  <si>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</si>
  <si>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</si>
  <si>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</si>
  <si>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</si>
  <si>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</si>
  <si>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</si>
  <si>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</si>
  <si>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</si>
  <si>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</si>
  <si>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</si>
  <si>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</si>
  <si>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</si>
  <si>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</si>
  <si>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</si>
  <si>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</si>
  <si>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</si>
  <si>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</si>
  <si>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</si>
  <si>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</si>
  <si>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</si>
  <si>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</si>
  <si>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</si>
  <si>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</si>
  <si>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</si>
  <si>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</si>
  <si>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</si>
  <si>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</si>
  <si>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</si>
  <si>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</si>
  <si>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</si>
  <si>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</si>
  <si>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</si>
  <si>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</si>
  <si>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</si>
  <si>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</si>
  <si>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</si>
  <si>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</si>
  <si>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</si>
  <si>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</si>
  <si>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</si>
  <si>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</si>
  <si>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</si>
  <si>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</si>
  <si>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</si>
  <si>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</si>
  <si>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</si>
  <si>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</si>
  <si>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</si>
  <si>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</si>
  <si>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</si>
  <si>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</si>
  <si>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</si>
  <si>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</si>
  <si>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</si>
  <si>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</si>
  <si>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</si>
  <si>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</si>
  <si>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</si>
  <si>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</si>
  <si>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</si>
  <si>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</si>
  <si>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</si>
  <si>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</si>
  <si>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</si>
  <si>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</si>
  <si>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</si>
  <si>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</si>
  <si>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</si>
  <si>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</si>
  <si>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</si>
  <si>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</si>
  <si>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</si>
  <si>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</si>
  <si>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</si>
  <si>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</si>
  <si>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</si>
  <si>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</si>
  <si>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</si>
  <si>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</si>
  <si>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</si>
  <si>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</si>
  <si>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</si>
  <si>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</si>
  <si>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</si>
  <si>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</si>
  <si>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</si>
  <si>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</si>
  <si>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</si>
  <si>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</si>
  <si>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</si>
  <si>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</si>
  <si>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</si>
  <si>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</si>
  <si>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</si>
  <si>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</si>
  <si>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</si>
  <si>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</si>
  <si>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</si>
  <si>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</si>
  <si>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</si>
  <si>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</si>
  <si>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</si>
  <si>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</si>
  <si>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</si>
  <si>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</si>
  <si>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</si>
  <si>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</si>
  <si>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</si>
  <si>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</si>
  <si>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</si>
  <si>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</si>
  <si>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</si>
  <si>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</si>
  <si>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</si>
  <si>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</si>
  <si>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</si>
  <si>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</si>
  <si>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</si>
  <si>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</si>
  <si>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</si>
  <si>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</si>
  <si>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</si>
  <si>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</si>
  <si>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</si>
  <si>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</si>
  <si>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</si>
  <si>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</si>
  <si>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</si>
  <si>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</si>
  <si>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</si>
  <si>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</si>
  <si>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</si>
  <si>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</si>
  <si>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</si>
  <si>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</si>
  <si>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</si>
  <si>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</si>
  <si>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</si>
  <si>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</si>
  <si>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</si>
  <si>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</si>
  <si>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</si>
  <si>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</si>
  <si>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</si>
  <si>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</si>
  <si>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</si>
  <si>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</si>
  <si>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</si>
  <si>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</si>
  <si>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</si>
  <si>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</si>
  <si>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</si>
  <si>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</si>
  <si>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</si>
  <si>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</si>
  <si>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</si>
  <si>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</si>
  <si>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</si>
  <si>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</si>
  <si>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</si>
  <si>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</si>
  <si>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</si>
  <si>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</si>
  <si>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</si>
  <si>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</si>
  <si>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</si>
  <si>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</si>
  <si>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</si>
  <si>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</si>
  <si>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</si>
  <si>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</si>
  <si>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</si>
  <si>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</si>
  <si>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</si>
  <si>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</si>
  <si>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</si>
  <si>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</si>
  <si>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</si>
  <si>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</si>
  <si>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</si>
  <si>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</si>
  <si>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</si>
  <si>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</si>
  <si>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</si>
  <si>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</si>
  <si>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</si>
  <si>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</si>
  <si>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</si>
  <si>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</si>
  <si>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</si>
  <si>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</si>
  <si>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</si>
  <si>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</si>
  <si>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</si>
  <si>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</si>
  <si>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</si>
  <si>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</si>
  <si>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</si>
  <si>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</si>
  <si>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</si>
  <si>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</si>
  <si>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</si>
  <si>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</si>
  <si>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</si>
  <si>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</si>
  <si>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</si>
  <si>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</si>
  <si>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</si>
  <si>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</si>
  <si>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</si>
  <si>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</si>
  <si>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</si>
  <si>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</si>
  <si>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</si>
  <si>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</si>
  <si>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</si>
  <si>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</si>
  <si>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</si>
  <si>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</si>
  <si>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</si>
  <si>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</si>
  <si>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</si>
  <si>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</si>
  <si>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</si>
  <si>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</si>
  <si>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</si>
  <si>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</si>
  <si>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</si>
  <si>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</si>
  <si>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</si>
  <si>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</si>
  <si>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</si>
  <si>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</si>
  <si>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</si>
  <si>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</si>
  <si>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</si>
  <si>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</si>
  <si>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</si>
  <si>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</si>
  <si>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</si>
  <si>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</si>
  <si>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</si>
  <si>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</si>
  <si>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</si>
  <si>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</si>
  <si>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</si>
  <si>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</si>
  <si>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</si>
  <si>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</si>
  <si>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</si>
  <si>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</si>
  <si>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</si>
  <si>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</si>
  <si>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</si>
  <si>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</si>
  <si>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</si>
  <si>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</si>
  <si>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</si>
  <si>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</si>
  <si>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</si>
  <si>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</si>
  <si>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</si>
  <si>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</si>
  <si>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</si>
  <si>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</si>
  <si>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</si>
  <si>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</si>
  <si>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</si>
  <si>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</si>
  <si>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</si>
  <si>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</si>
  <si>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</si>
  <si>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</si>
  <si>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</si>
  <si>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</si>
  <si>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</si>
  <si>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</si>
  <si>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</si>
  <si>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</si>
  <si>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</si>
  <si>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</si>
  <si>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</si>
  <si>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</si>
  <si>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</si>
  <si>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</si>
  <si>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</si>
  <si>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</si>
  <si>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</si>
  <si>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</si>
  <si>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</si>
  <si>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</si>
  <si>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</si>
  <si>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</si>
  <si>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</si>
  <si>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</si>
  <si>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</si>
  <si>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</si>
  <si>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</si>
  <si>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</si>
  <si>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</si>
  <si>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</si>
  <si>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</si>
  <si>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</si>
  <si>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</si>
  <si>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</si>
  <si>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</si>
  <si>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</si>
  <si>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</si>
  <si>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</si>
  <si>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</si>
  <si>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</si>
  <si>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</si>
  <si>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</si>
  <si>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</si>
  <si>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</si>
  <si>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</si>
  <si>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</si>
  <si>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</si>
  <si>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</si>
  <si>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</si>
  <si>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</si>
  <si>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</si>
  <si>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</si>
  <si>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</si>
  <si>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</si>
  <si>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</si>
  <si>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</si>
  <si>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</si>
  <si>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</si>
  <si>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</si>
  <si>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</si>
  <si>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</si>
  <si>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</si>
  <si>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</si>
  <si>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</si>
  <si>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</si>
  <si>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</si>
  <si>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</si>
  <si>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</si>
  <si>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</si>
  <si>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</si>
  <si>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</si>
  <si>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</si>
  <si>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</si>
  <si>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</si>
  <si>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</si>
  <si>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</si>
  <si>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</si>
  <si>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</si>
  <si>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</si>
  <si>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</si>
  <si>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</si>
  <si>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</si>
  <si>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</si>
  <si>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</si>
  <si>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</si>
  <si>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</si>
  <si>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</si>
  <si>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</si>
  <si>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</si>
  <si>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</si>
  <si>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</si>
  <si>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</si>
  <si>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</si>
  <si>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</si>
  <si>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</si>
  <si>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</si>
  <si>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</si>
  <si>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</si>
  <si>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</si>
  <si>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</si>
  <si>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</si>
  <si>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</si>
  <si>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</si>
  <si>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</si>
  <si>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</si>
  <si>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</si>
  <si>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</si>
  <si>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</si>
  <si>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</si>
  <si>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</si>
  <si>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</si>
  <si>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</si>
  <si>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</si>
  <si>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</si>
  <si>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</si>
  <si>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</si>
  <si>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</si>
  <si>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</si>
  <si>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</si>
  <si>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</si>
  <si>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</si>
  <si>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</si>
  <si>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</si>
  <si>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</si>
  <si>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</si>
  <si>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</si>
  <si>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</si>
  <si>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</si>
  <si>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</si>
  <si>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</si>
  <si>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</si>
  <si>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</si>
  <si>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</si>
  <si>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</si>
  <si>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</si>
  <si>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</si>
  <si>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</si>
  <si>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</si>
  <si>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</si>
  <si>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</si>
  <si>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</si>
  <si>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</si>
  <si>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</si>
  <si>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</si>
  <si>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</si>
  <si>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</si>
  <si>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</si>
  <si>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</si>
  <si>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</si>
  <si>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</si>
  <si>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</si>
  <si>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</si>
  <si>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</si>
  <si>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</si>
  <si>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</si>
  <si>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</si>
  <si>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</si>
  <si>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</si>
  <si>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</si>
  <si>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</si>
  <si>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</si>
  <si>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</si>
  <si>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</si>
  <si>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</si>
  <si>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</si>
  <si>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</si>
  <si>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</si>
  <si>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</si>
  <si>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</si>
  <si>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</si>
  <si>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</si>
  <si>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</si>
  <si>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</si>
  <si>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</si>
  <si>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</si>
  <si>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</si>
  <si>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</si>
  <si>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</si>
  <si>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</si>
  <si>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</si>
  <si>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</si>
  <si>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</si>
  <si>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</si>
  <si>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</si>
  <si>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</si>
  <si>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</si>
  <si>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</si>
  <si>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</si>
  <si>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</si>
  <si>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</si>
  <si>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</si>
  <si>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</si>
  <si>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</si>
  <si>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</si>
  <si>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</si>
  <si>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</si>
  <si>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</si>
  <si>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</si>
  <si>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</si>
  <si>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</si>
  <si>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</si>
  <si>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</si>
  <si>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</si>
  <si>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</si>
  <si>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</si>
  <si>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</si>
  <si>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</si>
  <si>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</si>
  <si>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</si>
  <si>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</si>
  <si>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</si>
  <si>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</si>
  <si>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</si>
  <si>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</si>
  <si>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</si>
  <si>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</si>
  <si>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</si>
  <si>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</si>
  <si>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</si>
  <si>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</si>
  <si>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</si>
  <si>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</si>
  <si>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</si>
  <si>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</si>
  <si>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</si>
  <si>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</si>
  <si>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</si>
  <si>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</si>
  <si>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</si>
  <si>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</si>
  <si>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</si>
  <si>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</si>
  <si>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</si>
  <si>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</si>
  <si>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</si>
  <si>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</si>
  <si>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</si>
  <si>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</si>
  <si>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</si>
  <si>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</si>
  <si>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</si>
  <si>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</si>
  <si>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</si>
  <si>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</si>
  <si>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</si>
  <si>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</si>
  <si>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</si>
  <si>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</si>
  <si>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</si>
  <si>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</si>
  <si>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</si>
  <si>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</si>
  <si>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</si>
  <si>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</si>
  <si>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</si>
  <si>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</si>
  <si>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</si>
  <si>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</si>
  <si>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</si>
  <si>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</si>
  <si>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</si>
  <si>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</si>
  <si>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</si>
  <si>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</si>
  <si>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</si>
  <si>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</si>
  <si>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</si>
  <si>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</si>
  <si>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</si>
  <si>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</si>
  <si>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</si>
  <si>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</si>
  <si>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</si>
  <si>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</si>
  <si>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</si>
  <si>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</si>
  <si>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</si>
  <si>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</si>
  <si>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</si>
  <si>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</si>
  <si>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</si>
  <si>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</si>
  <si>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</si>
  <si>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</si>
  <si>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</si>
  <si>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</si>
  <si>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</si>
  <si>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</si>
  <si>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</si>
  <si>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</si>
  <si>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</si>
  <si>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</si>
  <si>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</si>
  <si>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</si>
  <si>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</si>
  <si>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</si>
  <si>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</si>
  <si>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</si>
  <si>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</si>
  <si>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</si>
  <si>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</si>
  <si>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</si>
  <si>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</si>
  <si>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</si>
  <si>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</si>
  <si>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</si>
  <si>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</si>
  <si>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</si>
  <si>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</si>
  <si>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</si>
  <si>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</si>
  <si>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</si>
  <si>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</si>
  <si>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</si>
  <si>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</si>
  <si>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</si>
  <si>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</si>
  <si>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</si>
  <si>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</si>
  <si>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</si>
  <si>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</si>
  <si>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</si>
  <si>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</si>
  <si>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</si>
  <si>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</si>
  <si>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</si>
  <si>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</si>
  <si>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</si>
  <si>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</si>
  <si>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</si>
  <si>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</si>
  <si>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</si>
  <si>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</si>
  <si>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</si>
  <si>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</si>
  <si>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</si>
  <si>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</si>
  <si>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</si>
  <si>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</si>
  <si>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</si>
  <si>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</si>
  <si>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</si>
  <si>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</si>
  <si>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</si>
  <si>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</si>
  <si>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</si>
  <si>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</si>
  <si>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</si>
  <si>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</si>
  <si>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</si>
  <si>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</si>
  <si>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</si>
  <si>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</si>
  <si>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</si>
  <si>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</si>
  <si>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</si>
  <si>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</si>
  <si>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</si>
  <si>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</si>
  <si>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</si>
  <si>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</si>
  <si>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</si>
  <si>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</si>
  <si>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</si>
  <si>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</si>
  <si>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</si>
  <si>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</si>
  <si>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</si>
  <si>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</si>
  <si>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</si>
  <si>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</si>
  <si>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</si>
  <si>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</si>
  <si>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</si>
  <si>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</si>
  <si>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</si>
  <si>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</si>
  <si>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</si>
  <si>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</si>
  <si>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</si>
  <si>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</si>
  <si>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</si>
  <si>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</si>
  <si>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</si>
  <si>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</si>
  <si>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</si>
  <si>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</si>
  <si>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</si>
  <si>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</si>
  <si>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</si>
  <si>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</si>
  <si>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</si>
  <si>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</si>
  <si>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</si>
  <si>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</si>
  <si>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</si>
  <si>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</si>
  <si>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</si>
  <si>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</si>
  <si>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</si>
  <si>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</si>
  <si>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</si>
  <si>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</si>
  <si>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</si>
  <si>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</si>
  <si>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</si>
  <si>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</si>
  <si>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</si>
  <si>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</si>
  <si>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</si>
  <si>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</si>
  <si>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</si>
  <si>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</si>
  <si>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</si>
  <si>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</si>
  <si>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</si>
  <si>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</si>
  <si>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</si>
  <si>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</si>
  <si>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</si>
  <si>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</si>
  <si>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</si>
  <si>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</si>
  <si>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</si>
  <si>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</si>
  <si>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</si>
  <si>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</si>
  <si>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</si>
  <si>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</si>
  <si>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</si>
  <si>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</si>
  <si>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</si>
  <si>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</si>
  <si>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</si>
  <si>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</si>
  <si>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</si>
  <si>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</si>
  <si>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</si>
  <si>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</si>
  <si>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</si>
  <si>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</si>
  <si>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</si>
  <si>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</si>
  <si>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</si>
  <si>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</si>
  <si>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</si>
  <si>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</si>
  <si>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</si>
  <si>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</si>
  <si>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</si>
  <si>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</si>
  <si>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</si>
  <si>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</si>
  <si>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</si>
  <si>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</si>
  <si>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</si>
  <si>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</si>
  <si>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</si>
  <si>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</si>
  <si>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</si>
  <si>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</si>
  <si>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</si>
  <si>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</si>
  <si>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</si>
  <si>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</si>
  <si>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</si>
  <si>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</si>
  <si>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</si>
  <si>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</si>
  <si>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</si>
  <si>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</si>
  <si>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</si>
  <si>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</si>
  <si>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</si>
  <si>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</si>
  <si>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</si>
  <si>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</si>
  <si>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</si>
  <si>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</si>
  <si>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</si>
  <si>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</si>
  <si>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</si>
  <si>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</si>
  <si>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</si>
  <si>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</si>
  <si>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</si>
  <si>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</si>
  <si>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</si>
  <si>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</si>
  <si>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</si>
  <si>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</si>
  <si>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</si>
  <si>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</si>
  <si>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</si>
  <si>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</si>
  <si>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</si>
  <si>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</si>
  <si>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</si>
  <si>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</si>
  <si>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</si>
  <si>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</si>
  <si>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</si>
  <si>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</si>
  <si>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</si>
  <si>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</si>
  <si>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</si>
  <si>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</si>
  <si>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</si>
  <si>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</si>
  <si>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</si>
  <si>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</si>
  <si>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</si>
  <si>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</si>
  <si>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</si>
  <si>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</si>
  <si>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</si>
  <si>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</si>
  <si>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</si>
  <si>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</si>
  <si>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</si>
  <si>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</si>
  <si>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</si>
  <si>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</si>
  <si>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</si>
  <si>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</si>
  <si>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</si>
  <si>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</si>
  <si>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</si>
  <si>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</si>
  <si>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</si>
  <si>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</si>
  <si>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</si>
  <si>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</si>
  <si>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</si>
  <si>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</si>
  <si>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</si>
  <si>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</si>
  <si>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</si>
  <si>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</si>
  <si>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</si>
  <si>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</si>
  <si>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</si>
  <si>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</si>
  <si>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</si>
  <si>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</si>
  <si>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</si>
  <si>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</si>
  <si>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</si>
  <si>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</si>
  <si>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</si>
  <si>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</si>
  <si>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</si>
  <si>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</si>
  <si>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</si>
  <si>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</si>
  <si>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</si>
  <si>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</si>
  <si>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</si>
  <si>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</si>
  <si>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</si>
  <si>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</si>
  <si>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</si>
  <si>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</si>
  <si>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</si>
  <si>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</si>
  <si>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</si>
  <si>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</si>
  <si>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</si>
  <si>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</si>
  <si>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</si>
  <si>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</si>
  <si>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</si>
  <si>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</si>
  <si>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</si>
  <si>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</si>
  <si>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</si>
  <si>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</si>
  <si>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</si>
  <si>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</si>
  <si>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</si>
  <si>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</si>
  <si>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</si>
  <si>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</si>
  <si>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</si>
  <si>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</si>
  <si>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</si>
  <si>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</si>
  <si>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</si>
  <si>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</si>
  <si>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</si>
  <si>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</si>
  <si>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</si>
  <si>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</si>
  <si>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</si>
  <si>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</si>
  <si>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</si>
  <si>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</si>
  <si>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</si>
  <si>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</si>
  <si>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</si>
  <si>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</si>
  <si>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</si>
  <si>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</si>
  <si>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</si>
  <si>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</si>
  <si>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</si>
  <si>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</si>
  <si>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</si>
  <si>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</si>
  <si>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</si>
  <si>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</si>
  <si>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</si>
  <si>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</si>
  <si>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</si>
  <si>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</si>
  <si>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</si>
  <si>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</si>
  <si>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</si>
  <si>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</si>
  <si>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</si>
  <si>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</si>
  <si>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</si>
  <si>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</si>
  <si>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</si>
  <si>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</si>
  <si>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</si>
  <si>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</si>
  <si>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</si>
  <si>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</si>
  <si>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</si>
  <si>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</si>
  <si>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</si>
  <si>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</si>
  <si>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</si>
  <si>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</si>
  <si>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</si>
  <si>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</si>
  <si>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</si>
  <si>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</si>
  <si>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</si>
  <si>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</si>
  <si>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</si>
  <si>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</si>
  <si>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</si>
  <si>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</si>
  <si>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</si>
  <si>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</si>
  <si>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</si>
  <si>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</si>
  <si>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</si>
  <si>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</si>
  <si>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</si>
  <si>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</si>
  <si>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</si>
  <si>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</si>
  <si>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</si>
  <si>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</si>
  <si>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</si>
  <si>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</si>
  <si>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</si>
  <si>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</si>
  <si>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</si>
  <si>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</si>
  <si>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</si>
  <si>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</si>
  <si>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</si>
  <si>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</si>
  <si>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</si>
  <si>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</si>
  <si>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</si>
  <si>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</si>
  <si>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</si>
  <si>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</si>
  <si>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</si>
  <si>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</si>
  <si>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</si>
  <si>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</si>
  <si>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</si>
  <si>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</si>
  <si>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</si>
  <si>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</si>
  <si>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</si>
  <si>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</si>
  <si>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</si>
  <si>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</si>
  <si>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</si>
  <si>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</si>
  <si>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</si>
  <si>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</si>
  <si>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</si>
  <si>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</si>
  <si>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</si>
  <si>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</si>
  <si>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</si>
  <si>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</si>
  <si>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</si>
  <si>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</si>
  <si>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</si>
  <si>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</si>
  <si>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</si>
  <si>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</si>
  <si>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</si>
  <si>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</si>
  <si>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</si>
  <si>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</si>
  <si>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</si>
  <si>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</si>
  <si>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</si>
  <si>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</si>
  <si>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</si>
  <si>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</si>
  <si>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</si>
  <si>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</si>
  <si>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</si>
  <si>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</si>
  <si>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</si>
  <si>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</si>
  <si>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</si>
  <si>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</si>
  <si>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</si>
  <si>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</si>
  <si>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</si>
  <si>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</si>
  <si>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</si>
  <si>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</si>
  <si>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</si>
  <si>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</si>
  <si>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</si>
  <si>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</si>
  <si>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</si>
  <si>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</si>
  <si>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</si>
  <si>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</si>
  <si>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</si>
  <si>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</si>
  <si>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</si>
  <si>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</si>
  <si>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</si>
  <si>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</si>
  <si>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</si>
  <si>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</si>
  <si>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</si>
  <si>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</si>
  <si>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</si>
  <si>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</si>
  <si>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</si>
  <si>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</si>
  <si>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</si>
  <si>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</si>
  <si>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</si>
  <si>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</si>
  <si>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</si>
  <si>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</si>
  <si>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</si>
  <si>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</si>
  <si>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</si>
  <si>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</si>
  <si>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</si>
  <si>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</si>
  <si>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</si>
  <si>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</si>
  <si>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</si>
  <si>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</si>
  <si>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</si>
  <si>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</si>
  <si>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</si>
  <si>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</si>
  <si>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</si>
  <si>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</si>
  <si>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</si>
  <si>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</si>
  <si>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</si>
  <si>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</si>
  <si>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</si>
  <si>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</si>
  <si>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</si>
  <si>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</si>
  <si>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</si>
  <si>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</si>
  <si>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</si>
  <si>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</si>
  <si>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</si>
  <si>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</si>
  <si>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</si>
  <si>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</si>
  <si>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</si>
  <si>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</si>
  <si>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</si>
  <si>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</si>
  <si>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</si>
  <si>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</si>
  <si>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</si>
  <si>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</si>
  <si>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</si>
  <si>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</si>
  <si>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</si>
  <si>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</si>
  <si>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</si>
  <si>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</si>
  <si>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</si>
  <si>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</si>
  <si>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</si>
  <si>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</si>
  <si>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</si>
  <si>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</si>
  <si>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</si>
  <si>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</si>
  <si>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</si>
  <si>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</si>
  <si>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</si>
  <si>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</si>
  <si>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</si>
  <si>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</si>
  <si>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</si>
  <si>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</si>
  <si>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</si>
  <si>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</si>
  <si>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</si>
  <si>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</si>
  <si>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</si>
  <si>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</si>
  <si>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</si>
  <si>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</si>
  <si>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</si>
  <si>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</si>
  <si>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</si>
  <si>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</si>
  <si>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</si>
  <si>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</si>
  <si>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</si>
  <si>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</si>
  <si>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</si>
  <si>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</si>
  <si>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</si>
  <si>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</si>
  <si>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</si>
  <si>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</si>
  <si>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</si>
  <si>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</si>
  <si>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</si>
  <si>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</si>
  <si>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</si>
  <si>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</si>
  <si>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</si>
  <si>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</si>
  <si>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</si>
  <si>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</si>
  <si>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</si>
  <si>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</si>
  <si>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</si>
  <si>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</si>
  <si>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</si>
  <si>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</si>
  <si>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</si>
  <si>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</si>
  <si>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</si>
  <si>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</si>
  <si>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</si>
  <si>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</si>
  <si>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</si>
  <si>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</si>
  <si>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</si>
  <si>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</si>
  <si>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</si>
  <si>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</si>
  <si>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</si>
  <si>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</si>
  <si>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</si>
  <si>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</si>
  <si>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</si>
  <si>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</si>
  <si>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</si>
  <si>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</si>
  <si>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</si>
  <si>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</si>
  <si>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</si>
  <si>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</si>
  <si>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</si>
  <si>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</si>
  <si>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</si>
  <si>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</si>
  <si>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</si>
  <si>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</si>
  <si>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</si>
  <si>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</si>
  <si>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</si>
  <si>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</si>
  <si>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</si>
  <si>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</si>
  <si>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</si>
  <si>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</si>
  <si>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</si>
  <si>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</si>
  <si>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</si>
  <si>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</si>
  <si>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</si>
  <si>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</si>
  <si>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</si>
  <si>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</si>
  <si>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</si>
  <si>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</si>
  <si>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</si>
  <si>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</si>
  <si>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</si>
  <si>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</si>
  <si>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</si>
  <si>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</si>
  <si>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</si>
  <si>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</si>
  <si>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</si>
  <si>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</si>
  <si>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</si>
  <si>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</si>
  <si>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</si>
  <si>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</si>
  <si>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</si>
  <si>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</si>
  <si>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</si>
  <si>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</si>
  <si>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</si>
  <si>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</si>
  <si>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</si>
  <si>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</si>
  <si>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</si>
  <si>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</si>
  <si>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</si>
  <si>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</si>
  <si>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</si>
  <si>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</si>
  <si>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</si>
  <si>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</si>
  <si>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</si>
  <si>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</si>
  <si>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</si>
  <si>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</si>
  <si>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</si>
  <si>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</si>
  <si>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</si>
  <si>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</si>
  <si>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</si>
  <si>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</si>
  <si>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</si>
  <si>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</si>
  <si>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</si>
  <si>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</si>
  <si>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</si>
  <si>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</si>
  <si>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</si>
  <si>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</si>
  <si>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</si>
  <si>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</si>
  <si>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</si>
  <si>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</si>
  <si>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</si>
  <si>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</si>
  <si>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</si>
  <si>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</si>
  <si>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</si>
  <si>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</si>
  <si>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</si>
  <si>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</si>
  <si>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</si>
  <si>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</si>
  <si>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</si>
  <si>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</si>
  <si>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</si>
  <si>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</si>
  <si>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</si>
  <si>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</si>
  <si>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</si>
  <si>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</si>
  <si>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</si>
  <si>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</si>
  <si>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</si>
  <si>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</si>
  <si>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</si>
  <si>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</si>
  <si>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</si>
  <si>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</si>
  <si>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</si>
  <si>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</si>
  <si>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</si>
  <si>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</si>
  <si>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</si>
  <si>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</si>
  <si>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</si>
  <si>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</si>
  <si>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</si>
  <si>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</si>
  <si>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</si>
  <si>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</si>
  <si>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</si>
  <si>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</si>
  <si>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</si>
  <si>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</si>
  <si>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</si>
  <si>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</si>
  <si>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</si>
  <si>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</si>
  <si>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</si>
  <si>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</si>
  <si>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</si>
  <si>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</si>
  <si>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</si>
  <si>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</si>
  <si>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</si>
  <si>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</si>
  <si>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</si>
  <si>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</si>
  <si>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</si>
  <si>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</si>
  <si>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</si>
  <si>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</si>
  <si>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</si>
  <si>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</si>
  <si>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</si>
  <si>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</si>
  <si>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</si>
  <si>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</si>
  <si>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</si>
  <si>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</si>
  <si>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</si>
  <si>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</si>
  <si>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</si>
  <si>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</si>
  <si>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</si>
  <si>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</si>
  <si>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</si>
  <si>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</si>
  <si>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</si>
  <si>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</si>
  <si>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</si>
  <si>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</si>
  <si>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</si>
  <si>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</si>
  <si>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</si>
  <si>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</si>
  <si>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</si>
  <si>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</si>
  <si>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</si>
  <si>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</si>
  <si>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</si>
  <si>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</si>
  <si>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</si>
  <si>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</si>
  <si>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</si>
  <si>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</si>
  <si>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</si>
  <si>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</si>
  <si>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</si>
  <si>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</si>
  <si>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</si>
  <si>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</si>
  <si>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</si>
  <si>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</si>
  <si>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</si>
  <si>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</si>
  <si>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</si>
  <si>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</si>
  <si>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</si>
  <si>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</si>
  <si>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</si>
  <si>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</si>
  <si>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</si>
  <si>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</si>
  <si>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</si>
  <si>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</si>
  <si>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</si>
  <si>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</si>
  <si>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</si>
  <si>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</si>
  <si>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</si>
  <si>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</si>
  <si>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</si>
  <si>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</si>
  <si>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</si>
  <si>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</si>
  <si>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</si>
  <si>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</si>
  <si>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</si>
  <si>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</si>
  <si>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</si>
  <si>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</si>
  <si>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</si>
  <si>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</si>
  <si>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</si>
  <si>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</si>
  <si>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</si>
  <si>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</si>
  <si>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</si>
  <si>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</si>
  <si>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</si>
  <si>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</si>
  <si>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</si>
  <si>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</si>
  <si>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</si>
  <si>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</si>
  <si>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</si>
  <si>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</si>
  <si>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</si>
  <si>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</si>
  <si>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</si>
  <si>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</si>
  <si>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</si>
  <si>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</si>
  <si>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</si>
  <si>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</si>
  <si>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</si>
  <si>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</si>
  <si>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</si>
  <si>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</si>
  <si>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</si>
  <si>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</si>
  <si>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</si>
  <si>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</si>
  <si>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</si>
  <si>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</si>
  <si>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</si>
  <si>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</si>
  <si>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</si>
  <si>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</si>
  <si>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</si>
  <si>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</si>
  <si>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</si>
  <si>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</si>
  <si>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</si>
  <si>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</si>
  <si>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</si>
  <si>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</si>
  <si>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</si>
  <si>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</si>
  <si>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</si>
  <si>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</si>
  <si>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</si>
  <si>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</si>
  <si>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</si>
  <si>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</si>
  <si>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</si>
  <si>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</si>
  <si>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</si>
  <si>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</si>
  <si>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</si>
  <si>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</si>
  <si>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</si>
  <si>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</si>
  <si>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</si>
  <si>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</si>
  <si>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</si>
  <si>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</si>
  <si>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</si>
  <si>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</si>
  <si>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</si>
  <si>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</si>
  <si>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</si>
  <si>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</si>
  <si>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</si>
  <si>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</si>
  <si>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</si>
  <si>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</si>
  <si>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</si>
  <si>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</si>
  <si>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</si>
  <si>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</si>
  <si>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</si>
  <si>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</si>
  <si>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</si>
  <si>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</si>
  <si>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</si>
  <si>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</si>
  <si>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</si>
  <si>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</si>
  <si>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</si>
  <si>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</si>
  <si>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</si>
  <si>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</si>
  <si>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</si>
  <si>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</si>
  <si>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</si>
  <si>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</si>
  <si>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</si>
  <si>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</si>
  <si>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</si>
  <si>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</si>
  <si>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</si>
  <si>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</si>
  <si>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</si>
  <si>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</si>
  <si>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</si>
  <si>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</si>
  <si>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</si>
  <si>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</si>
  <si>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</si>
  <si>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</si>
  <si>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</si>
  <si>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</si>
  <si>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</si>
  <si>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</si>
  <si>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</si>
  <si>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</si>
  <si>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</si>
  <si>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</si>
  <si>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</si>
  <si>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</si>
  <si>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</si>
  <si>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</si>
  <si>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</si>
  <si>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</si>
  <si>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</si>
  <si>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</si>
  <si>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</si>
  <si>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</si>
  <si>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</si>
  <si>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</si>
  <si>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</si>
  <si>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</si>
  <si>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</si>
  <si>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</si>
  <si>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</si>
  <si>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</si>
  <si>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</si>
  <si>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</si>
  <si>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</si>
  <si>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</si>
  <si>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</si>
  <si>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</si>
  <si>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</si>
  <si>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</si>
  <si>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</si>
  <si>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</si>
  <si>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</si>
  <si>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</si>
  <si>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</si>
  <si>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</si>
  <si>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</si>
  <si>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</si>
  <si>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</si>
  <si>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</si>
  <si>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</si>
  <si>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</si>
  <si>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</si>
  <si>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</si>
  <si>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</si>
  <si>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</si>
  <si>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</si>
  <si>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</si>
  <si>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</si>
  <si>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</si>
  <si>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</si>
  <si>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</si>
  <si>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</si>
  <si>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</si>
  <si>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</si>
  <si>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</si>
  <si>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</si>
  <si>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</si>
  <si>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</si>
  <si>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</si>
  <si>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</si>
  <si>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</si>
  <si>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</si>
  <si>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</si>
  <si>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</si>
  <si>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</si>
  <si>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</si>
  <si>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</si>
  <si>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</si>
  <si>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</si>
  <si>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</si>
  <si>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</si>
  <si>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</si>
  <si>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</si>
  <si>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</si>
  <si>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</si>
  <si>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</si>
  <si>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</si>
  <si>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</si>
  <si>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</si>
  <si>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</si>
  <si>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</si>
  <si>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</si>
  <si>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</si>
  <si>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</si>
  <si>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</si>
  <si>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</si>
  <si>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</si>
  <si>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</si>
  <si>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</si>
  <si>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</si>
  <si>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</si>
  <si>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</si>
  <si>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</si>
  <si>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</si>
  <si>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</si>
  <si>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</si>
  <si>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</si>
  <si>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</si>
  <si>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</si>
  <si>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</si>
  <si>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</si>
  <si>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</si>
  <si>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</si>
  <si>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</si>
  <si>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</si>
  <si>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</si>
  <si>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</si>
  <si>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</si>
  <si>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</si>
  <si>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</si>
  <si>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</si>
  <si>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</si>
  <si>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</si>
  <si>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</si>
  <si>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</si>
  <si>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</si>
  <si>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</si>
  <si>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</si>
  <si>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</si>
  <si>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</si>
  <si>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</si>
  <si>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</si>
  <si>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</si>
  <si>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</si>
  <si>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</si>
  <si>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</si>
  <si>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</si>
  <si>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</si>
  <si>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</si>
  <si>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</si>
  <si>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</si>
  <si>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</si>
  <si>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</si>
  <si>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</si>
  <si>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</si>
  <si>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</si>
  <si>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</si>
  <si>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</si>
  <si>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</si>
  <si>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</si>
  <si>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</si>
  <si>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</si>
  <si>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</si>
  <si>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</si>
  <si>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</si>
  <si>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</si>
  <si>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</si>
  <si>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</si>
  <si>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</si>
  <si>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</si>
  <si>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</si>
  <si>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</si>
  <si>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</si>
  <si>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</si>
  <si>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</si>
  <si>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</si>
  <si>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</si>
  <si>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</si>
  <si>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</si>
  <si>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</si>
  <si>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</si>
  <si>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</si>
  <si>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</si>
  <si>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</si>
  <si>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</si>
  <si>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</si>
  <si>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</si>
  <si>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</si>
  <si>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</si>
  <si>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</si>
  <si>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</si>
  <si>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</si>
  <si>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</si>
  <si>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</si>
  <si>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</si>
  <si>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</si>
  <si>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</si>
  <si>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</si>
  <si>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</si>
  <si>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</si>
  <si>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</si>
  <si>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</si>
  <si>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</si>
  <si>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</si>
  <si>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</si>
  <si>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</si>
  <si>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</si>
  <si>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</si>
  <si>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</si>
  <si>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</si>
  <si>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</si>
  <si>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</si>
  <si>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</si>
  <si>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</si>
  <si>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</si>
  <si>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</si>
  <si>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</si>
  <si>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</si>
  <si>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</si>
  <si>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</si>
  <si>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</si>
  <si>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</si>
  <si>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</si>
  <si>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</si>
  <si>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</si>
  <si>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</si>
  <si>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</si>
  <si>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</si>
  <si>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</si>
  <si>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</si>
  <si>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</si>
  <si>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</si>
  <si>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</si>
  <si>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</si>
  <si>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</si>
  <si>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</si>
  <si>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</si>
  <si>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</si>
  <si>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</si>
  <si>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</si>
  <si>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</si>
  <si>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</si>
  <si>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</si>
  <si>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</si>
  <si>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</si>
  <si>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</si>
  <si>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</si>
  <si>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</si>
  <si>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</si>
  <si>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</si>
  <si>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</si>
  <si>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</si>
  <si>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</si>
  <si>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</si>
  <si>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</si>
  <si>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</si>
  <si>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</si>
  <si>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</si>
  <si>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</si>
  <si>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</si>
  <si>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</si>
  <si>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</si>
  <si>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</si>
  <si>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</si>
  <si>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</si>
  <si>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</si>
  <si>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</si>
  <si>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</si>
  <si>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</si>
  <si>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</si>
  <si>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</si>
  <si>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</si>
  <si>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</si>
  <si>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</si>
  <si>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</si>
  <si>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</si>
  <si>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</si>
  <si>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</si>
  <si>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</si>
  <si>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</si>
  <si>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</si>
  <si>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</si>
  <si>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</si>
  <si>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</si>
  <si>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</si>
  <si>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</si>
  <si>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</si>
  <si>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</si>
  <si>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</si>
  <si>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</si>
  <si>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</si>
  <si>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</si>
  <si>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</si>
  <si>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</si>
  <si>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</si>
  <si>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</si>
  <si>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</si>
  <si>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</si>
  <si>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</si>
  <si>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</si>
  <si>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</si>
  <si>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</si>
  <si>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</si>
  <si>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</si>
  <si>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</si>
  <si>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</si>
  <si>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</si>
  <si>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</si>
  <si>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</si>
  <si>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</si>
  <si>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</si>
  <si>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</si>
  <si>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</si>
  <si>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</si>
  <si>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</si>
  <si>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</si>
  <si>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</si>
  <si>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</si>
  <si>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</si>
  <si>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</si>
  <si>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</si>
  <si>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</si>
  <si>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</si>
  <si>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</si>
  <si>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</si>
  <si>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</si>
  <si>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</si>
  <si>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</si>
  <si>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</si>
  <si>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</si>
  <si>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</si>
  <si>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</si>
  <si>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</si>
  <si>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</si>
  <si>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</si>
  <si>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</si>
  <si>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</si>
  <si>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</si>
  <si>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</si>
  <si>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</si>
  <si>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</si>
  <si>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</si>
  <si>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</si>
  <si>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</si>
  <si>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</si>
  <si>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</si>
  <si>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</si>
  <si>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</si>
  <si>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</si>
  <si>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</si>
  <si>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</si>
  <si>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</si>
  <si>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</si>
  <si>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</si>
  <si>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</si>
  <si>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</si>
  <si>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</si>
  <si>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</si>
  <si>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</si>
  <si>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</si>
  <si>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</si>
  <si>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</si>
  <si>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</si>
  <si>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</si>
  <si>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</si>
  <si>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</si>
  <si>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</si>
  <si>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</si>
  <si>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</si>
  <si>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</si>
  <si>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</si>
  <si>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</si>
  <si>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</si>
  <si>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</si>
  <si>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</si>
  <si>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</si>
  <si>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</si>
  <si>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</si>
  <si>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</si>
  <si>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</si>
  <si>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</si>
  <si>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</si>
  <si>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</si>
  <si>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</si>
  <si>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</si>
  <si>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</si>
  <si>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</si>
  <si>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</si>
  <si>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</si>
  <si>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</si>
  <si>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</si>
  <si>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</si>
  <si>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</si>
  <si>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</si>
  <si>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</si>
  <si>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</si>
  <si>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</si>
  <si>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</si>
  <si>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</si>
  <si>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</si>
  <si>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</si>
  <si>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</si>
  <si>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</si>
  <si>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</si>
  <si>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</si>
  <si>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</si>
  <si>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</si>
  <si>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</si>
  <si>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</si>
  <si>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</si>
  <si>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</si>
  <si>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</si>
  <si>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</si>
  <si>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</si>
  <si>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</si>
  <si>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</si>
  <si>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</si>
  <si>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</si>
  <si>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</si>
  <si>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</si>
  <si>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</si>
  <si>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</si>
  <si>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</si>
  <si>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</si>
  <si>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</si>
  <si>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</si>
  <si>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</si>
  <si>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</si>
  <si>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</si>
  <si>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</si>
  <si>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</si>
  <si>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</si>
  <si>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</si>
  <si>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</si>
  <si>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</si>
  <si>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</si>
  <si>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</si>
  <si>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</si>
  <si>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</si>
  <si>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</si>
  <si>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</si>
  <si>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</si>
  <si>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</si>
  <si>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</si>
  <si>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</si>
  <si>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</si>
  <si>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</si>
  <si>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</si>
  <si>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</si>
  <si>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</si>
  <si>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</si>
  <si>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</si>
  <si>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</si>
  <si>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</si>
  <si>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</si>
  <si>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</si>
  <si>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</si>
  <si>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</si>
  <si>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</si>
  <si>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</si>
  <si>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</si>
  <si>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</si>
  <si>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</si>
  <si>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</si>
  <si>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</si>
  <si>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</si>
  <si>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</si>
  <si>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</si>
  <si>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</si>
  <si>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</si>
  <si>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</si>
  <si>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</si>
  <si>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</si>
  <si>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</si>
  <si>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</si>
  <si>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</si>
  <si>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</si>
  <si>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</si>
  <si>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</si>
  <si>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</si>
  <si>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</si>
  <si>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</si>
  <si>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</si>
  <si>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</si>
  <si>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</si>
  <si>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</si>
  <si>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</si>
  <si>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</si>
  <si>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</si>
  <si>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</si>
  <si>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</si>
  <si>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</si>
  <si>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</si>
  <si>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</si>
  <si>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</si>
  <si>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</si>
  <si>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</si>
  <si>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</si>
  <si>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</si>
  <si>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</si>
  <si>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</si>
  <si>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</si>
  <si>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</si>
  <si>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</si>
  <si>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</si>
  <si>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</si>
  <si>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</si>
  <si>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</si>
  <si>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</si>
  <si>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</si>
  <si>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</si>
  <si>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</si>
  <si>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</si>
  <si>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</si>
  <si>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</si>
  <si>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</si>
  <si>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</si>
  <si>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</si>
  <si>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</si>
  <si>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</si>
  <si>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</si>
  <si>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</si>
  <si>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</si>
  <si>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</si>
  <si>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</si>
  <si>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</si>
  <si>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</si>
  <si>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</si>
  <si>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</si>
  <si>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</si>
  <si>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</si>
  <si>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</si>
  <si>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</si>
  <si>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</si>
  <si>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</si>
  <si>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</si>
  <si>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</si>
  <si>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</si>
  <si>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</si>
  <si>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</si>
  <si>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</si>
  <si>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</si>
  <si>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</si>
  <si>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</si>
  <si>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</si>
  <si>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</si>
  <si>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</si>
  <si>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</si>
  <si>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</si>
  <si>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</si>
  <si>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</si>
  <si>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</si>
  <si>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</si>
  <si>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</si>
  <si>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</si>
  <si>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</si>
  <si>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</si>
  <si>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</si>
  <si>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</si>
  <si>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</si>
  <si>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</si>
  <si>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</si>
  <si>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</si>
  <si>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</si>
  <si>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</si>
  <si>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</si>
  <si>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</si>
  <si>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</si>
  <si>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</si>
  <si>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</si>
  <si>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</si>
  <si>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</si>
  <si>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</si>
  <si>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</si>
  <si>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</si>
  <si>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</si>
  <si>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</si>
  <si>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</si>
  <si>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</si>
  <si>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</si>
  <si>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</si>
  <si>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</si>
  <si>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</si>
  <si>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</si>
  <si>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</si>
  <si>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</si>
  <si>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</si>
  <si>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</si>
  <si>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</si>
  <si>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</si>
  <si>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</si>
  <si>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</si>
  <si>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</si>
  <si>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</si>
  <si>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</si>
  <si>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</si>
  <si>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</si>
  <si>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</si>
  <si>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</si>
  <si>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</si>
  <si>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</si>
  <si>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</si>
  <si>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</si>
  <si>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</si>
  <si>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</si>
  <si>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</si>
  <si>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</si>
  <si>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</si>
  <si>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</si>
  <si>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</si>
  <si>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</si>
  <si>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</si>
  <si>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</si>
  <si>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</si>
  <si>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</si>
  <si>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</si>
  <si>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</si>
  <si>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</si>
  <si>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</si>
  <si>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</si>
  <si>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</si>
  <si>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</si>
  <si>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</si>
  <si>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</si>
  <si>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</si>
  <si>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</si>
  <si>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</si>
  <si>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</si>
  <si>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</si>
  <si>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</si>
  <si>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</si>
  <si>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</si>
  <si>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</si>
  <si>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</si>
  <si>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</si>
  <si>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</si>
  <si>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</si>
  <si>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</si>
  <si>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</si>
  <si>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</si>
  <si>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</si>
  <si>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</si>
  <si>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</si>
  <si>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</si>
  <si>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</si>
  <si>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</si>
  <si>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</si>
  <si>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</si>
  <si>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</si>
  <si>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</si>
  <si>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</si>
  <si>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</si>
  <si>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</si>
  <si>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</si>
  <si>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</si>
  <si>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</si>
  <si>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</si>
  <si>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</si>
  <si>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</si>
  <si>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</si>
  <si>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</si>
  <si>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</si>
  <si>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</si>
  <si>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</si>
  <si>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</si>
  <si>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</si>
  <si>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</si>
  <si>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</si>
  <si>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</si>
  <si>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</si>
  <si>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</si>
  <si>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</si>
  <si>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</si>
  <si>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</si>
  <si>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</si>
  <si>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</si>
  <si>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</si>
  <si>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</si>
  <si>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</si>
  <si>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</si>
  <si>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</si>
  <si>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</si>
  <si>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</si>
  <si>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</si>
  <si>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</si>
  <si>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</si>
  <si>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</si>
  <si>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</si>
  <si>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</si>
  <si>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</si>
  <si>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</si>
  <si>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</si>
  <si>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</si>
  <si>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</si>
  <si>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</si>
  <si>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</si>
  <si>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</si>
  <si>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</si>
  <si>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</si>
  <si>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</si>
  <si>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</si>
  <si>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</si>
  <si>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</si>
  <si>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</si>
  <si>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</si>
  <si>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</si>
  <si>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</si>
  <si>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</si>
  <si>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</si>
  <si>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</si>
  <si>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</si>
  <si>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</si>
  <si>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</si>
  <si>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</si>
  <si>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</si>
  <si>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</si>
  <si>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</si>
  <si>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</si>
  <si>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</si>
  <si>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</si>
  <si>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</si>
  <si>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</si>
  <si>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</si>
  <si>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</si>
  <si>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</si>
  <si>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</si>
  <si>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</si>
  <si>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</si>
  <si>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</si>
  <si>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</si>
  <si>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</si>
  <si>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</si>
  <si>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</si>
  <si>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</si>
  <si>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</si>
  <si>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</si>
  <si>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</si>
  <si>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</si>
  <si>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</si>
  <si>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</si>
  <si>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</si>
  <si>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</si>
  <si>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</si>
  <si>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</si>
  <si>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</si>
  <si>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</si>
  <si>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</si>
  <si>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</si>
  <si>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</si>
  <si>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</si>
  <si>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</si>
  <si>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</si>
  <si>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</si>
  <si>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</si>
  <si>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</si>
  <si>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</si>
  <si>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</si>
  <si>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</si>
  <si>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</si>
  <si>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</si>
  <si>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</si>
  <si>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</si>
  <si>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</si>
  <si>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</si>
  <si>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</si>
  <si>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</si>
  <si>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</si>
  <si>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</si>
  <si>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</si>
  <si>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</si>
  <si>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</si>
  <si>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</si>
  <si>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</si>
  <si>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</si>
  <si>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</si>
  <si>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</si>
  <si>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</si>
  <si>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</si>
  <si>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</si>
  <si>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</si>
  <si>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</si>
  <si>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</si>
  <si>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</si>
  <si>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</si>
  <si>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</si>
  <si>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</si>
  <si>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</si>
  <si>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</si>
  <si>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</si>
  <si>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</si>
  <si>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</si>
  <si>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</si>
  <si>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</si>
  <si>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</si>
  <si>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</si>
  <si>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</si>
  <si>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</si>
  <si>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</si>
  <si>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</si>
  <si>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</si>
  <si>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</si>
  <si>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</si>
  <si>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</si>
  <si>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</si>
  <si>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</si>
  <si>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</si>
  <si>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</si>
  <si>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</si>
  <si>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</si>
  <si>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</si>
  <si>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</si>
  <si>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</si>
  <si>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</si>
  <si>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</si>
  <si>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</si>
  <si>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</si>
  <si>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</si>
  <si>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</si>
  <si>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</si>
  <si>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</si>
  <si>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</si>
  <si>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</si>
  <si>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</si>
  <si>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</si>
  <si>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</si>
  <si>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</si>
  <si>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</si>
  <si>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</si>
  <si>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</si>
  <si>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</si>
  <si>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</si>
  <si>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</si>
  <si>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</si>
  <si>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</si>
  <si>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</si>
  <si>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</si>
  <si>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</si>
  <si>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</si>
  <si>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</si>
  <si>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</si>
  <si>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</si>
  <si>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</si>
  <si>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</si>
  <si>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</si>
  <si>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</si>
  <si>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</si>
  <si>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</si>
  <si>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</si>
  <si>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</si>
  <si>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</si>
  <si>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</si>
  <si>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</si>
  <si>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</si>
  <si>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</si>
  <si>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</si>
  <si>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</si>
  <si>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</si>
  <si>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</si>
  <si>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</si>
  <si>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</si>
  <si>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</si>
  <si>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</si>
  <si>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</si>
  <si>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</si>
  <si>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</si>
  <si>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</si>
  <si>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</si>
  <si>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</si>
  <si>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</si>
  <si>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</si>
  <si>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</si>
  <si>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</si>
  <si>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</si>
  <si>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</si>
  <si>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</si>
  <si>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</si>
  <si>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</si>
  <si>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</si>
  <si>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</si>
  <si>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</si>
  <si>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</si>
  <si>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</si>
  <si>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</si>
  <si>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</si>
  <si>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</si>
  <si>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</si>
  <si>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</si>
  <si>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</si>
  <si>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</si>
  <si>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</si>
  <si>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</si>
  <si>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</si>
  <si>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</si>
  <si>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</si>
  <si>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</si>
  <si>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</si>
  <si>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</si>
  <si>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</si>
  <si>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</si>
  <si>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</si>
  <si>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</si>
  <si>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</si>
  <si>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</si>
  <si>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</si>
  <si>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</si>
  <si>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</si>
  <si>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</si>
  <si>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</si>
  <si>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</si>
  <si>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</si>
  <si>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</si>
  <si>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</si>
  <si>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</si>
  <si>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</si>
  <si>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</si>
  <si>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</si>
  <si>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</si>
  <si>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</si>
  <si>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</si>
  <si>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</si>
  <si>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</si>
  <si>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</si>
  <si>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</si>
  <si>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</si>
  <si>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</si>
  <si>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</si>
  <si>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</si>
  <si>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</si>
  <si>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</si>
  <si>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</si>
  <si>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</si>
  <si>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</si>
  <si>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</si>
  <si>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</si>
  <si>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</si>
  <si>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</si>
  <si>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</si>
  <si>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</si>
  <si>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</si>
  <si>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</si>
  <si>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</si>
  <si>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</si>
  <si>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</si>
  <si>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</si>
  <si>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</si>
  <si>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</si>
  <si>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</si>
  <si>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</si>
  <si>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</si>
  <si>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</si>
  <si>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</si>
  <si>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</si>
  <si>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</si>
  <si>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</si>
  <si>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</si>
  <si>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</si>
  <si>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</si>
  <si>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</si>
  <si>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</si>
  <si>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</si>
  <si>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</si>
  <si>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</si>
  <si>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</si>
  <si>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</si>
  <si>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</si>
  <si>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</si>
  <si>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</si>
  <si>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</si>
  <si>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</si>
  <si>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</si>
  <si>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</si>
  <si>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</si>
  <si>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</si>
  <si>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</si>
  <si>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</si>
  <si>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</si>
  <si>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</si>
  <si>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</si>
  <si>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</si>
  <si>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</si>
  <si>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</si>
  <si>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</si>
  <si>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</si>
  <si>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</si>
  <si>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</si>
  <si>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</si>
  <si>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</si>
  <si>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</si>
  <si>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</si>
  <si>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</si>
  <si>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</si>
  <si>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</si>
  <si>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</si>
  <si>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</si>
  <si>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</si>
  <si>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</si>
  <si>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</si>
  <si>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</si>
  <si>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</si>
  <si>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</si>
  <si>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</si>
  <si>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</si>
  <si>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</si>
  <si>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</si>
  <si>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</si>
  <si>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</si>
  <si>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</si>
  <si>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</si>
  <si>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</si>
  <si>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</si>
  <si>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</si>
  <si>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</si>
  <si>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</si>
  <si>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</si>
  <si>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</si>
  <si>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</si>
  <si>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</si>
  <si>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</si>
  <si>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</si>
  <si>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</si>
  <si>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</si>
  <si>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</si>
  <si>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</si>
  <si>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</si>
  <si>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</si>
  <si>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</si>
  <si>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</si>
  <si>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</si>
  <si>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</si>
  <si>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</si>
  <si>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</si>
  <si>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</si>
  <si>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</si>
  <si>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</si>
  <si>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</si>
  <si>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</si>
  <si>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</si>
  <si>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</si>
  <si>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</si>
  <si>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</si>
  <si>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</si>
  <si>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</si>
  <si>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</si>
  <si>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</si>
  <si>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</si>
  <si>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</si>
  <si>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</si>
  <si>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</si>
  <si>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</si>
  <si>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</si>
  <si>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</si>
  <si>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</si>
  <si>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</si>
  <si>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</si>
  <si>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</si>
  <si>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</si>
  <si>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</si>
  <si>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</si>
  <si>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</si>
  <si>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</si>
  <si>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</si>
  <si>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</si>
  <si>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</si>
  <si>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</si>
  <si>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</si>
  <si>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</si>
  <si>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</si>
  <si>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</si>
  <si>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</si>
  <si>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</si>
  <si>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</si>
  <si>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</si>
  <si>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</si>
  <si>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</si>
  <si>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</si>
  <si>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</si>
  <si>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</si>
  <si>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</si>
  <si>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</si>
  <si>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</si>
  <si>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</si>
  <si>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</si>
  <si>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</si>
  <si>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</si>
  <si>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</si>
  <si>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</si>
  <si>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</si>
  <si>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</si>
  <si>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</si>
  <si>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</si>
  <si>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</si>
  <si>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</si>
  <si>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</si>
  <si>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</si>
  <si>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</si>
  <si>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</si>
  <si>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</si>
  <si>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</si>
  <si>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</si>
  <si>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</si>
  <si>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</si>
  <si>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</si>
  <si>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</si>
  <si>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</si>
  <si>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</si>
  <si>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</si>
  <si>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</si>
  <si>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</si>
  <si>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</si>
  <si>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</si>
  <si>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</si>
  <si>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</si>
  <si>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</si>
  <si>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</si>
  <si>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</si>
  <si>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</si>
  <si>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</si>
  <si>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</si>
  <si>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</si>
  <si>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</si>
  <si>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</si>
  <si>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</si>
  <si>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</si>
  <si>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</si>
  <si>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</si>
  <si>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</si>
  <si>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</si>
  <si>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</si>
  <si>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</si>
  <si>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</si>
  <si>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</si>
  <si>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</si>
  <si>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</si>
  <si>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</si>
  <si>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</si>
  <si>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</si>
  <si>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</si>
  <si>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</si>
  <si>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</si>
  <si>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</si>
  <si>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</si>
  <si>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</si>
  <si>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</si>
  <si>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</si>
  <si>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</si>
  <si>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</si>
  <si>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</si>
  <si>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</si>
  <si>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</si>
  <si>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</si>
  <si>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</si>
  <si>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</si>
  <si>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</si>
  <si>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</si>
  <si>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</si>
  <si>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</si>
  <si>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</si>
  <si>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</si>
  <si>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</si>
  <si>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</si>
  <si>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</si>
  <si>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</si>
  <si>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</si>
  <si>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</si>
  <si>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</si>
  <si>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</si>
  <si>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</si>
  <si>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</si>
  <si>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</si>
  <si>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</si>
  <si>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</si>
  <si>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</si>
  <si>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</si>
  <si>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</si>
  <si>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</si>
  <si>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</si>
  <si>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</si>
  <si>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</si>
  <si>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</si>
  <si>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</si>
  <si>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</si>
  <si>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</si>
  <si>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</si>
  <si>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</si>
  <si>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</si>
  <si>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</si>
  <si>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</si>
  <si>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</si>
  <si>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</si>
  <si>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</si>
  <si>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</si>
  <si>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</si>
  <si>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</si>
  <si>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</si>
  <si>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</si>
  <si>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</si>
  <si>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</si>
  <si>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</si>
  <si>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</si>
  <si>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</si>
  <si>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</si>
  <si>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</si>
  <si>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</si>
  <si>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</si>
  <si>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</si>
  <si>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</si>
  <si>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</si>
  <si>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</si>
  <si>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</si>
  <si>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</si>
  <si>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</si>
  <si>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</si>
  <si>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</si>
  <si>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</si>
  <si>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</si>
  <si>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</si>
  <si>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</si>
  <si>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</si>
  <si>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</si>
  <si>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</si>
  <si>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</si>
  <si>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</si>
  <si>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</si>
  <si>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</si>
  <si>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</si>
  <si>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</si>
  <si>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</si>
  <si>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</si>
  <si>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</si>
  <si>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</si>
  <si>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</si>
  <si>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</si>
  <si>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</si>
  <si>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</si>
  <si>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</si>
  <si>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</si>
  <si>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</si>
  <si>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</si>
  <si>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</si>
  <si>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</si>
  <si>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</si>
  <si>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</si>
  <si>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</si>
  <si>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</si>
  <si>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</si>
  <si>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</si>
  <si>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</si>
  <si>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</si>
  <si>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</si>
  <si>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</si>
  <si>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</si>
  <si>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</si>
  <si>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</si>
  <si>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</si>
  <si>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</si>
  <si>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</si>
  <si>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</si>
  <si>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</si>
  <si>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</si>
  <si>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</si>
  <si>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</si>
  <si>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</si>
  <si>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</si>
  <si>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</si>
  <si>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</si>
  <si>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</si>
  <si>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</si>
  <si>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</si>
  <si>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</si>
  <si>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</si>
  <si>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</si>
  <si>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</si>
  <si>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</si>
  <si>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</si>
  <si>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</si>
  <si>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</si>
  <si>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</si>
  <si>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</si>
  <si>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</si>
  <si>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</si>
  <si>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</si>
  <si>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</si>
  <si>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</si>
  <si>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</si>
  <si>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</si>
  <si>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</si>
  <si>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</si>
  <si>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</si>
  <si>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</si>
  <si>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</si>
  <si>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</si>
  <si>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</si>
  <si>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</si>
  <si>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</si>
  <si>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</si>
  <si>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</si>
  <si>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</si>
  <si>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</si>
  <si>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</si>
  <si>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</si>
  <si>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</si>
  <si>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</si>
  <si>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</si>
  <si>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</si>
  <si>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</si>
  <si>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</si>
  <si>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</si>
  <si>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</si>
  <si>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</si>
  <si>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</si>
  <si>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</si>
  <si>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</si>
  <si>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</si>
  <si>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</si>
  <si>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</si>
  <si>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</si>
  <si>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</si>
  <si>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</si>
  <si>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</si>
  <si>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</si>
  <si>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</si>
  <si>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</si>
  <si>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</si>
  <si>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</si>
  <si>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</si>
  <si>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</si>
  <si>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</si>
  <si>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</si>
  <si>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</si>
  <si>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</si>
  <si>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</si>
  <si>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</si>
  <si>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</si>
  <si>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</si>
  <si>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</si>
  <si>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</si>
  <si>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</si>
  <si>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</si>
  <si>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</si>
  <si>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</si>
  <si>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</si>
  <si>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</si>
  <si>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</si>
  <si>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</si>
  <si>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</si>
  <si>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</si>
  <si>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</si>
  <si>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</si>
  <si>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</si>
  <si>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</si>
  <si>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</si>
  <si>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</si>
  <si>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</si>
  <si>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</si>
  <si>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</si>
  <si>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</si>
  <si>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</si>
  <si>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</si>
  <si>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</si>
  <si>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</si>
  <si>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</si>
  <si>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</si>
  <si>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</si>
  <si>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</si>
  <si>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</si>
  <si>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</si>
  <si>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</si>
  <si>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</si>
  <si>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</si>
  <si>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</si>
  <si>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</si>
  <si>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</si>
  <si>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</si>
  <si>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</si>
  <si>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</si>
  <si>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</si>
  <si>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</si>
  <si>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</si>
  <si>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</si>
  <si>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</si>
  <si>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</si>
  <si>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</si>
  <si>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</si>
  <si>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</si>
  <si>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</si>
  <si>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</si>
  <si>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</si>
  <si>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</si>
  <si>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</si>
  <si>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</si>
  <si>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</si>
  <si>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</si>
  <si>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</si>
  <si>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</si>
  <si>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</si>
  <si>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</si>
  <si>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</si>
  <si>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</si>
  <si>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</si>
  <si>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</si>
  <si>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</si>
  <si>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</si>
  <si>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</si>
  <si>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</si>
  <si>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</si>
  <si>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</si>
  <si>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</si>
  <si>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</si>
  <si>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</si>
  <si>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</si>
  <si>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</si>
  <si>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</si>
  <si>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</si>
  <si>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</si>
  <si>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</si>
  <si>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</si>
  <si>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</si>
  <si>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</si>
  <si>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</si>
  <si>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</si>
  <si>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</si>
  <si>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</si>
  <si>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</si>
  <si>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</si>
  <si>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</si>
  <si>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</si>
  <si>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</si>
  <si>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</si>
  <si>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</si>
  <si>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</si>
  <si>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</si>
  <si>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</si>
  <si>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</si>
  <si>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</si>
  <si>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</si>
  <si>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</si>
  <si>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</si>
  <si>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</si>
  <si>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</si>
  <si>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</si>
  <si>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</si>
  <si>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</si>
  <si>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</si>
  <si>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</si>
  <si>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</si>
  <si>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</si>
  <si>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</si>
  <si>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</si>
  <si>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</si>
  <si>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</si>
  <si>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</si>
  <si>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</si>
  <si>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</si>
  <si>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</si>
  <si>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</si>
  <si>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</si>
  <si>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</si>
  <si>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</si>
  <si>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</si>
  <si>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</si>
  <si>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</si>
  <si>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</si>
  <si>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</si>
  <si>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</si>
  <si>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</si>
  <si>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</si>
  <si>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</si>
  <si>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</si>
  <si>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</si>
  <si>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</si>
  <si>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</si>
  <si>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</si>
  <si>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</si>
  <si>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</si>
  <si>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</si>
  <si>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</si>
  <si>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</si>
  <si>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</si>
  <si>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</si>
  <si>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</si>
  <si>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</si>
  <si>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</si>
  <si>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</si>
  <si>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</si>
  <si>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</si>
  <si>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</si>
  <si>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</si>
  <si>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</si>
  <si>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</si>
  <si>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</si>
  <si>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</si>
  <si>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</si>
  <si>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</si>
  <si>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</si>
  <si>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</si>
  <si>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</si>
  <si>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</si>
  <si>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</si>
  <si>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</si>
  <si>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</si>
  <si>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</si>
  <si>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</si>
  <si>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</si>
  <si>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</si>
  <si>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</si>
  <si>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</si>
  <si>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</si>
  <si>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</si>
  <si>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</si>
  <si>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</si>
  <si>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</si>
  <si>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</si>
  <si>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</si>
  <si>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</si>
  <si>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</si>
  <si>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</si>
  <si>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</si>
  <si>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</si>
  <si>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</si>
  <si>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</si>
  <si>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</si>
  <si>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</si>
  <si>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</si>
  <si>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</si>
  <si>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</si>
  <si>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</si>
  <si>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</si>
  <si>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</si>
  <si>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</si>
  <si>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</si>
  <si>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</si>
  <si>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</si>
  <si>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</si>
  <si>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</si>
  <si>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</si>
  <si>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</si>
  <si>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</si>
  <si>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</si>
  <si>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</si>
  <si>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</si>
  <si>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</si>
  <si>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</si>
  <si>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</si>
  <si>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</si>
  <si>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</si>
  <si>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</si>
  <si>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</si>
  <si>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</si>
  <si>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</si>
  <si>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</si>
  <si>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</si>
  <si>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</si>
  <si>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</si>
  <si>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</si>
  <si>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</si>
  <si>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</si>
  <si>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</si>
  <si>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</si>
  <si>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</si>
  <si>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</si>
  <si>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</si>
  <si>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</si>
  <si>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</si>
  <si>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</si>
  <si>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</si>
  <si>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</si>
  <si>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</si>
  <si>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</si>
  <si>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</si>
  <si>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</si>
  <si>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</si>
  <si>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</si>
  <si>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</si>
  <si>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</si>
  <si>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</si>
  <si>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</si>
  <si>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</si>
  <si>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</si>
  <si>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</si>
  <si>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</si>
  <si>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</si>
  <si>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</si>
  <si>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</si>
  <si>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</si>
  <si>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</si>
  <si>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</si>
  <si>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</si>
  <si>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</si>
  <si>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</si>
  <si>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</si>
  <si>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</si>
  <si>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</si>
  <si>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</si>
  <si>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</si>
  <si>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</si>
  <si>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</si>
  <si>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</si>
  <si>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</si>
  <si>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</si>
  <si>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</si>
  <si>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</si>
  <si>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</si>
  <si>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</si>
  <si>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</si>
  <si>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</si>
  <si>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</si>
  <si>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</si>
  <si>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</si>
  <si>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</si>
  <si>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</si>
  <si>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</si>
  <si>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</si>
  <si>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</si>
  <si>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</si>
  <si>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</si>
  <si>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</si>
  <si>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</si>
  <si>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</si>
  <si>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</si>
  <si>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</si>
  <si>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</si>
  <si>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</si>
  <si>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</si>
  <si>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</si>
  <si>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</si>
  <si>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</si>
  <si>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</si>
  <si>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</si>
  <si>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</si>
  <si>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</si>
  <si>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</si>
  <si>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</si>
  <si>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</si>
  <si>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</si>
  <si>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</si>
  <si>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</si>
  <si>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</si>
  <si>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</si>
  <si>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</si>
  <si>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</si>
  <si>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</si>
  <si>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</si>
  <si>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</si>
  <si>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</si>
  <si>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</si>
  <si>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</si>
  <si>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</si>
  <si>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</si>
  <si>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</si>
  <si>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</si>
  <si>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</si>
  <si>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</si>
  <si>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</si>
  <si>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</si>
  <si>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</si>
  <si>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</si>
  <si>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</si>
  <si>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</si>
  <si>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</si>
  <si>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</si>
  <si>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</si>
  <si>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</si>
  <si>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</si>
  <si>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</si>
  <si>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</si>
  <si>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</si>
  <si>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</si>
  <si>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</si>
  <si>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</si>
  <si>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</si>
  <si>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</si>
  <si>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</si>
  <si>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</si>
  <si>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</si>
  <si>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</si>
  <si>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</si>
  <si>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</si>
  <si>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</si>
  <si>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</si>
  <si>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</si>
  <si>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</si>
  <si>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</si>
  <si>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</si>
  <si>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</si>
  <si>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</si>
  <si>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</si>
  <si>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</si>
  <si>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</si>
  <si>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</si>
  <si>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</si>
  <si>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</si>
  <si>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</si>
  <si>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</si>
  <si>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</si>
  <si>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</si>
  <si>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</si>
  <si>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</si>
  <si>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</si>
  <si>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</si>
  <si>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</si>
  <si>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</si>
  <si>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</si>
  <si>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</si>
  <si>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</si>
  <si>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</si>
  <si>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</si>
  <si>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</si>
  <si>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</si>
  <si>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</si>
  <si>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</si>
  <si>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</si>
  <si>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</si>
  <si>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</si>
  <si>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</si>
  <si>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</si>
  <si>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</si>
  <si>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</si>
  <si>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</si>
  <si>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</si>
  <si>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</si>
  <si>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</si>
  <si>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</si>
  <si>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</si>
  <si>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</si>
  <si>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</si>
  <si>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</si>
  <si>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</si>
  <si>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</si>
  <si>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</si>
  <si>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</si>
  <si>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</si>
  <si>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</si>
  <si>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</si>
  <si>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</si>
  <si>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</si>
  <si>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</si>
  <si>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</si>
  <si>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</si>
  <si>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</si>
  <si>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</si>
  <si>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</si>
  <si>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</si>
  <si>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</si>
  <si>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</si>
  <si>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</si>
  <si>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</si>
  <si>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</si>
  <si>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</si>
  <si>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</si>
  <si>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</si>
  <si>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</si>
  <si>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</si>
  <si>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</si>
  <si>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</si>
  <si>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</si>
  <si>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</si>
  <si>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</si>
  <si>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</si>
  <si>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</si>
  <si>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</si>
  <si>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</si>
  <si>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</si>
  <si>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</si>
  <si>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</si>
  <si>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</si>
  <si>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</si>
  <si>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</si>
  <si>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</si>
  <si>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</si>
  <si>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</si>
  <si>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</si>
  <si>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</si>
  <si>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</si>
  <si>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</si>
  <si>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</si>
  <si>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</si>
  <si>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</si>
  <si>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</si>
  <si>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</si>
  <si>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</si>
  <si>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</si>
  <si>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</si>
  <si>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</si>
  <si>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</si>
  <si>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</si>
  <si>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</si>
  <si>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</si>
  <si>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</si>
  <si>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</si>
  <si>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</si>
  <si>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</si>
  <si>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</si>
  <si>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</si>
  <si>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</si>
  <si>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</si>
  <si>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</si>
  <si>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</si>
  <si>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</si>
  <si>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</si>
  <si>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</si>
  <si>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</si>
  <si>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</si>
  <si>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</si>
  <si>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</si>
  <si>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</si>
  <si>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</si>
  <si>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</si>
  <si>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</si>
  <si>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</si>
  <si>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</si>
  <si>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</si>
  <si>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</si>
  <si>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</si>
  <si>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</si>
  <si>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</si>
  <si>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</si>
  <si>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</si>
  <si>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</si>
  <si>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</si>
  <si>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</si>
  <si>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</si>
  <si>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</si>
  <si>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</si>
  <si>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</si>
  <si>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</si>
  <si>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</si>
  <si>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</si>
  <si>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</si>
  <si>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</si>
  <si>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</si>
  <si>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</si>
  <si>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</si>
  <si>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</si>
  <si>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</si>
  <si>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</si>
  <si>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</si>
  <si>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</si>
  <si>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</si>
  <si>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</si>
  <si>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</si>
  <si>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</si>
  <si>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</si>
  <si>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</si>
  <si>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</si>
  <si>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</si>
  <si>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</si>
  <si>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</si>
  <si>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</si>
  <si>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</si>
  <si>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</si>
  <si>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</si>
  <si>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</si>
  <si>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</si>
  <si>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</si>
  <si>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</si>
  <si>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</si>
  <si>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</si>
  <si>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</si>
  <si>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</si>
  <si>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</si>
  <si>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</si>
  <si>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</si>
  <si>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</si>
  <si>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</si>
  <si>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</si>
  <si>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</si>
  <si>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</si>
  <si>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</si>
  <si>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</si>
  <si>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</si>
  <si>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</si>
  <si>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</si>
  <si>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</si>
  <si>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</si>
  <si>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</si>
  <si>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</si>
  <si>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</si>
  <si>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</si>
  <si>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</si>
  <si>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</si>
  <si>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</si>
  <si>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</si>
  <si>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</si>
  <si>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</si>
  <si>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</si>
  <si>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</si>
  <si>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</si>
  <si>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</si>
  <si>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</si>
  <si>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</si>
  <si>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</si>
  <si>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</si>
  <si>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</si>
  <si>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</si>
  <si>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</si>
  <si>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</si>
  <si>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</si>
  <si>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</si>
  <si>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</si>
  <si>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</si>
  <si>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</si>
  <si>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</si>
  <si>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</si>
  <si>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</si>
  <si>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</si>
  <si>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</si>
  <si>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</si>
  <si>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</si>
  <si>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</si>
  <si>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</si>
  <si>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</si>
  <si>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</si>
  <si>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</si>
  <si>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</si>
  <si>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</si>
  <si>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</si>
  <si>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</si>
  <si>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</si>
  <si>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</si>
  <si>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</si>
  <si>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</si>
  <si>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</si>
  <si>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</si>
  <si>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</si>
  <si>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</si>
  <si>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</si>
  <si>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</si>
  <si>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</si>
  <si>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</si>
  <si>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</si>
  <si>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</si>
  <si>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</si>
  <si>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</si>
  <si>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</si>
  <si>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</si>
  <si>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</si>
  <si>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</si>
  <si>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</si>
  <si>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</si>
  <si>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</si>
  <si>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</si>
  <si>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</si>
  <si>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</si>
  <si>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</si>
  <si>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</si>
  <si>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</si>
  <si>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</si>
  <si>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</si>
  <si>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</si>
  <si>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</si>
  <si>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</si>
  <si>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</si>
  <si>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</si>
  <si>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</si>
  <si>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</si>
  <si>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</si>
  <si>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</si>
  <si>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</si>
  <si>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</si>
  <si>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</si>
  <si>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</si>
  <si>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</si>
  <si>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</si>
  <si>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</si>
  <si>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</si>
  <si>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</si>
  <si>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</si>
  <si>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</si>
  <si>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</si>
  <si>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</si>
  <si>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</si>
  <si>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</si>
  <si>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</si>
  <si>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</si>
  <si>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</si>
  <si>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</si>
  <si>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</si>
  <si>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</si>
  <si>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</si>
  <si>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</si>
  <si>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</si>
  <si>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</si>
  <si>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</si>
  <si>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</si>
  <si>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</si>
  <si>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</si>
  <si>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</si>
  <si>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</si>
  <si>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</si>
  <si>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</si>
  <si>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</si>
  <si>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</si>
  <si>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</si>
  <si>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</si>
  <si>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</si>
  <si>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</si>
  <si>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</si>
  <si>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</si>
  <si>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</si>
  <si>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</si>
  <si>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</si>
  <si>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</si>
  <si>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</si>
  <si>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</si>
  <si>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</si>
  <si>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</si>
  <si>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</si>
  <si>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</si>
  <si>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</si>
  <si>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</si>
  <si>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</si>
  <si>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</si>
  <si>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</si>
  <si>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</si>
  <si>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</si>
  <si>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</si>
  <si>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</si>
  <si>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</si>
  <si>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</si>
  <si>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</si>
  <si>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</si>
  <si>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</si>
  <si>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</si>
  <si>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</si>
  <si>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</si>
  <si>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</si>
  <si>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</si>
  <si>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</si>
  <si>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</si>
  <si>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</si>
  <si>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</si>
  <si>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</si>
  <si>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</si>
  <si>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</si>
  <si>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</si>
  <si>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</si>
  <si>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</si>
  <si>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</si>
  <si>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</si>
  <si>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</si>
  <si>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</si>
  <si>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</si>
  <si>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</si>
  <si>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</si>
  <si>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</si>
  <si>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</si>
  <si>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</si>
  <si>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</si>
  <si>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</si>
  <si>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</si>
  <si>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</si>
  <si>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</si>
  <si>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</si>
  <si>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</si>
  <si>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</si>
  <si>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</si>
  <si>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</si>
  <si>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</si>
  <si>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</si>
  <si>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</si>
  <si>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</si>
  <si>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</si>
  <si>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</si>
  <si>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</si>
  <si>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</si>
  <si>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</si>
  <si>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</si>
  <si>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</si>
  <si>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</si>
  <si>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</si>
  <si>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</si>
  <si>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</si>
  <si>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</si>
  <si>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</si>
  <si>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</si>
  <si>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</si>
  <si>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</si>
  <si>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</si>
  <si>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</si>
  <si>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</si>
  <si>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</si>
  <si>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</si>
  <si>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</si>
  <si>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</si>
  <si>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</si>
  <si>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</si>
  <si>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</si>
  <si>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</si>
  <si>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</si>
  <si>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</si>
  <si>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</si>
  <si>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</si>
  <si>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</si>
  <si>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</si>
  <si>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</si>
  <si>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</si>
  <si>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</si>
  <si>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</si>
  <si>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</si>
  <si>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</si>
  <si>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</si>
  <si>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</si>
  <si>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</si>
  <si>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</si>
  <si>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</si>
  <si>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</si>
  <si>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</si>
  <si>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</si>
  <si>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</si>
  <si>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</si>
  <si>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</si>
  <si>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</si>
  <si>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</si>
  <si>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</si>
  <si>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</si>
  <si>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</si>
  <si>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</si>
  <si>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</si>
  <si>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</si>
  <si>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</si>
  <si>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</si>
  <si>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</si>
  <si>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</si>
  <si>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</si>
  <si>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</si>
  <si>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</si>
  <si>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</si>
  <si>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</si>
  <si>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</si>
  <si>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</si>
  <si>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</si>
  <si>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</si>
  <si>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</si>
  <si>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</si>
  <si>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</si>
  <si>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</si>
  <si>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</si>
  <si>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</si>
  <si>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</si>
  <si>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</si>
  <si>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</si>
  <si>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</si>
  <si>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</si>
  <si>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</si>
  <si>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</si>
  <si>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</si>
  <si>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</si>
  <si>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</si>
  <si>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</si>
  <si>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</si>
  <si>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</si>
  <si>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</si>
  <si>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</si>
  <si>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</si>
  <si>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</si>
  <si>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</si>
  <si>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</si>
  <si>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</si>
  <si>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</si>
  <si>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</si>
  <si>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</si>
  <si>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</si>
  <si>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</si>
  <si>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</si>
  <si>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</si>
  <si>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</si>
  <si>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</si>
  <si>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</si>
  <si>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</si>
  <si>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</si>
  <si>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</si>
  <si>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</si>
  <si>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</si>
  <si>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</si>
  <si>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</si>
  <si>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</si>
  <si>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</si>
  <si>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</si>
  <si>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</si>
  <si>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</si>
  <si>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</si>
  <si>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</si>
  <si>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</si>
  <si>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</si>
  <si>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</si>
  <si>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</si>
  <si>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</si>
  <si>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</si>
  <si>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</si>
  <si>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</si>
  <si>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</si>
  <si>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</si>
  <si>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</si>
  <si>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</si>
  <si>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</si>
  <si>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</si>
  <si>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</si>
  <si>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</si>
  <si>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</si>
  <si>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</si>
  <si>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</si>
  <si>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</si>
  <si>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</si>
  <si>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</si>
  <si>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</si>
  <si>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</si>
  <si>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</si>
  <si>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</si>
  <si>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</si>
  <si>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</si>
  <si>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</si>
  <si>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</si>
  <si>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</si>
  <si>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</si>
  <si>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</si>
  <si>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</si>
  <si>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</si>
  <si>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</si>
  <si>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</si>
  <si>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</si>
  <si>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</si>
  <si>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</si>
  <si>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</si>
  <si>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</si>
  <si>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</si>
  <si>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</si>
  <si>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</si>
  <si>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</si>
  <si>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</si>
  <si>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</si>
  <si>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</si>
  <si>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</si>
  <si>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</si>
  <si>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</si>
  <si>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</si>
  <si>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</si>
  <si>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</si>
  <si>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</si>
  <si>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</si>
  <si>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</si>
  <si>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</si>
  <si>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</si>
  <si>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</si>
  <si>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</si>
  <si>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</si>
  <si>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</si>
  <si>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</si>
  <si>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</si>
  <si>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</si>
  <si>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</si>
  <si>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</si>
  <si>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</si>
  <si>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</si>
  <si>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</si>
  <si>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</si>
  <si>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</si>
  <si>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</si>
  <si>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</si>
  <si>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</si>
  <si>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</si>
  <si>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</si>
  <si>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</si>
  <si>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</si>
  <si>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</si>
  <si>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</si>
  <si>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</si>
  <si>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</si>
  <si>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</si>
  <si>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</si>
  <si>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</si>
  <si>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</si>
  <si>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</si>
  <si>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</si>
  <si>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</si>
  <si>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</si>
  <si>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</si>
  <si>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</si>
  <si>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</si>
  <si>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</si>
  <si>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</si>
  <si>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</si>
  <si>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</si>
  <si>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</si>
  <si>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</si>
  <si>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</si>
  <si>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</si>
  <si>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</si>
  <si>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</si>
  <si>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</si>
  <si>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</si>
  <si>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</si>
  <si>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</si>
  <si>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</si>
  <si>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</si>
  <si>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</si>
  <si>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</si>
  <si>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</si>
  <si>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</si>
  <si>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</si>
  <si>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</si>
  <si>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</si>
  <si>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</si>
  <si>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</si>
  <si>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</si>
  <si>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</si>
  <si>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</si>
  <si>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</si>
  <si>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</si>
  <si>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</si>
  <si>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</si>
  <si>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</si>
  <si>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</si>
  <si>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</si>
  <si>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</si>
  <si>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</si>
  <si>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</si>
  <si>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</si>
  <si>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</si>
  <si>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</si>
  <si>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</si>
  <si>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</si>
  <si>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</si>
  <si>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</si>
  <si>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</si>
  <si>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</si>
  <si>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</si>
  <si>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</si>
  <si>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</si>
  <si>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</si>
  <si>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</si>
  <si>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</si>
  <si>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</si>
  <si>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</si>
  <si>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</si>
  <si>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</si>
  <si>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</si>
  <si>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</si>
  <si>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</si>
  <si>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</si>
  <si>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</si>
  <si>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</si>
  <si>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</si>
  <si>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</si>
  <si>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</si>
  <si>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</si>
  <si>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</si>
  <si>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</si>
  <si>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</si>
  <si>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</si>
  <si>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</si>
  <si>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</si>
  <si>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</si>
  <si>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</si>
  <si>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</si>
  <si>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</si>
  <si>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</si>
  <si>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</si>
  <si>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</si>
  <si>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</si>
  <si>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</si>
  <si>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</si>
  <si>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</si>
  <si>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</si>
  <si>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</si>
  <si>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</si>
  <si>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</si>
  <si>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</si>
  <si>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</si>
  <si>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</si>
  <si>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</si>
  <si>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</si>
  <si>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</si>
  <si>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</si>
  <si>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</si>
  <si>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</si>
  <si>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</si>
  <si>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</si>
  <si>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</si>
  <si>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</si>
  <si>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</si>
  <si>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</si>
  <si>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</si>
  <si>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</si>
  <si>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</si>
  <si>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</si>
  <si>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</si>
  <si>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</si>
  <si>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</si>
  <si>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</si>
  <si>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</si>
  <si>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</si>
  <si>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</si>
  <si>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</si>
  <si>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</si>
  <si>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</si>
  <si>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</si>
  <si>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</si>
  <si>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</si>
  <si>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</si>
  <si>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</si>
  <si>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</si>
  <si>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</si>
  <si>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</si>
  <si>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</si>
  <si>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</si>
  <si>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</si>
  <si>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</si>
  <si>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</si>
  <si>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</si>
  <si>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</si>
  <si>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</si>
  <si>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</si>
  <si>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</si>
  <si>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</si>
  <si>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</si>
  <si>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</si>
  <si>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</si>
  <si>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</si>
  <si>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</si>
  <si>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</si>
  <si>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</si>
  <si>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</si>
  <si>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</si>
  <si>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</si>
  <si>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</si>
  <si>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</si>
  <si>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</si>
  <si>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</si>
  <si>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</si>
  <si>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</si>
  <si>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</si>
  <si>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</si>
  <si>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</si>
  <si>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</si>
  <si>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</si>
  <si>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</si>
  <si>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</si>
  <si>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</si>
  <si>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</si>
  <si>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</si>
  <si>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</si>
  <si>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</si>
  <si>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</si>
  <si>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</si>
  <si>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</si>
  <si>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</si>
  <si>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</si>
  <si>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</si>
  <si>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</si>
  <si>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</si>
  <si>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</si>
  <si>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</si>
  <si>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</si>
  <si>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</si>
  <si>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</si>
  <si>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</si>
  <si>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</si>
  <si>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</si>
  <si>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</si>
  <si>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</si>
  <si>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</si>
  <si>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</si>
  <si>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</si>
  <si>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</si>
  <si>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</si>
  <si>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</si>
  <si>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</si>
  <si>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</si>
  <si>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</si>
  <si>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</si>
  <si>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</si>
  <si>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</si>
  <si>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</si>
  <si>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</si>
  <si>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</si>
  <si>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</si>
  <si>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</si>
  <si>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</si>
  <si>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</si>
  <si>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</si>
  <si>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</si>
  <si>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</si>
  <si>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</si>
  <si>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</si>
  <si>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</si>
  <si>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</si>
  <si>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</si>
  <si>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</si>
  <si>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</si>
  <si>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</si>
  <si>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</si>
  <si>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</si>
  <si>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</si>
  <si>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</si>
  <si>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</si>
  <si>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</si>
  <si>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</si>
  <si>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</si>
  <si>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</si>
  <si>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</si>
  <si>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</si>
  <si>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</si>
  <si>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</si>
  <si>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</si>
  <si>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</si>
  <si>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</si>
  <si>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</si>
  <si>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</si>
  <si>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</si>
  <si>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</si>
  <si>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</si>
  <si>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</si>
  <si>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</si>
  <si>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</si>
  <si>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</si>
  <si>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</si>
  <si>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</si>
  <si>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</si>
  <si>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</si>
  <si>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</si>
  <si>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</si>
  <si>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</si>
  <si>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</si>
  <si>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</si>
  <si>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</si>
  <si>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</si>
  <si>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</si>
  <si>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</si>
  <si>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</si>
  <si>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</si>
  <si>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</si>
  <si>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</si>
  <si>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</si>
  <si>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</si>
  <si>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</si>
  <si>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</si>
  <si>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</si>
  <si>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</si>
  <si>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</si>
  <si>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</si>
  <si>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</si>
  <si>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</si>
  <si>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</si>
  <si>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</si>
  <si>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</si>
  <si>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</si>
  <si>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</si>
  <si>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</si>
  <si>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</si>
  <si>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</si>
  <si>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</si>
  <si>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</si>
  <si>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</si>
  <si>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</si>
  <si>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</si>
  <si>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</si>
  <si>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</si>
  <si>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</si>
  <si>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</si>
  <si>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</si>
  <si>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</si>
  <si>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</si>
  <si>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</si>
  <si>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</si>
  <si>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</si>
  <si>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</si>
  <si>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</si>
  <si>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</si>
  <si>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</si>
  <si>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</si>
  <si>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</si>
  <si>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</si>
  <si>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</si>
  <si>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</si>
  <si>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</si>
  <si>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</si>
  <si>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</si>
  <si>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</si>
  <si>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</si>
  <si>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</si>
  <si>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</si>
  <si>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</si>
  <si>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</si>
  <si>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</si>
  <si>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</si>
  <si>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</si>
  <si>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</si>
  <si>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</si>
  <si>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</si>
  <si>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</si>
  <si>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</si>
  <si>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</si>
  <si>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</si>
  <si>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</si>
  <si>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</si>
  <si>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</si>
  <si>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</si>
  <si>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</si>
  <si>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</si>
  <si>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</si>
  <si>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</si>
  <si>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</si>
  <si>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</si>
  <si>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</si>
  <si>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</si>
  <si>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</si>
  <si>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</si>
  <si>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</si>
  <si>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</si>
  <si>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</si>
  <si>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</si>
  <si>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</si>
  <si>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</si>
  <si>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</si>
  <si>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</si>
  <si>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</si>
  <si>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</si>
  <si>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</si>
  <si>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</si>
  <si>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</si>
  <si>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</si>
  <si>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</si>
  <si>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</si>
  <si>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</si>
  <si>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</si>
  <si>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</si>
  <si>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</si>
  <si>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</si>
  <si>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</si>
  <si>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</si>
  <si>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</si>
  <si>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</si>
  <si>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</si>
  <si>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</si>
  <si>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</si>
  <si>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</si>
  <si>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</si>
  <si>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</si>
  <si>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</si>
  <si>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</si>
  <si>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</si>
  <si>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</si>
  <si>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</si>
  <si>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</si>
  <si>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</si>
  <si>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</si>
  <si>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</si>
  <si>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</si>
  <si>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</si>
  <si>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</si>
  <si>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</si>
  <si>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</si>
  <si>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</si>
  <si>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</si>
  <si>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</si>
  <si>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</si>
  <si>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</si>
  <si>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</si>
  <si>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</si>
  <si>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</si>
  <si>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</si>
  <si>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</si>
  <si>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</si>
  <si>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</si>
  <si>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</si>
  <si>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</si>
  <si>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</si>
  <si>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</si>
  <si>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</si>
  <si>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</si>
  <si>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</si>
  <si>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</si>
  <si>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</si>
  <si>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</si>
  <si>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</si>
  <si>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</si>
  <si>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</si>
  <si>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</si>
  <si>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</si>
  <si>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</si>
  <si>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</si>
  <si>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</si>
  <si>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</si>
  <si>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</si>
  <si>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</si>
  <si>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</si>
  <si>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</si>
  <si>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</si>
  <si>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</si>
  <si>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</si>
  <si>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</si>
  <si>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</si>
  <si>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</si>
  <si>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</si>
  <si>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</si>
  <si>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</si>
  <si>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</si>
  <si>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</si>
  <si>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</si>
  <si>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</si>
  <si>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</si>
  <si>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</si>
  <si>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</si>
  <si>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</si>
  <si>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</si>
  <si>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</si>
  <si>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</si>
  <si>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</si>
  <si>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</si>
  <si>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</si>
  <si>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</si>
  <si>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</si>
  <si>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</si>
  <si>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</si>
  <si>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</si>
  <si>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</si>
  <si>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</si>
  <si>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</si>
  <si>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</si>
  <si>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</si>
  <si>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</si>
  <si>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</si>
  <si>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</si>
  <si>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</si>
  <si>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</si>
  <si>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</si>
  <si>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</si>
  <si>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</si>
  <si>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</si>
  <si>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</si>
  <si>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</si>
  <si>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</si>
  <si>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</si>
  <si>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</si>
  <si>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</si>
  <si>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</si>
  <si>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</si>
  <si>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</si>
  <si>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</si>
  <si>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</si>
  <si>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</si>
  <si>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</si>
  <si>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</si>
  <si>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</si>
  <si>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</si>
  <si>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</si>
  <si>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</si>
  <si>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</si>
  <si>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</si>
  <si>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</si>
  <si>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</si>
  <si>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</si>
  <si>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</si>
  <si>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</si>
  <si>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</si>
  <si>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</si>
  <si>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</si>
  <si>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</si>
  <si>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</si>
  <si>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</si>
  <si>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</si>
  <si>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</si>
  <si>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</si>
  <si>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</si>
  <si>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</si>
  <si>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</si>
  <si>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</si>
  <si>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</si>
  <si>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</si>
  <si>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</si>
  <si>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</si>
  <si>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</si>
  <si>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</si>
  <si>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</si>
  <si>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</si>
  <si>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</si>
  <si>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</si>
  <si>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</si>
  <si>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</si>
  <si>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</si>
  <si>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</si>
  <si>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</si>
  <si>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</si>
  <si>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</si>
  <si>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</si>
  <si>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</si>
  <si>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</si>
  <si>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</si>
  <si>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</si>
  <si>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</si>
  <si>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</si>
  <si>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</si>
  <si>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</si>
  <si>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</si>
  <si>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</si>
  <si>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</si>
  <si>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</si>
  <si>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</si>
  <si>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</si>
  <si>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</si>
  <si>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</si>
  <si>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</si>
  <si>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</si>
  <si>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</si>
  <si>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</si>
  <si>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</si>
  <si>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</si>
  <si>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</si>
  <si>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</si>
  <si>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</si>
  <si>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</si>
  <si>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</si>
  <si>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</si>
  <si>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</si>
  <si>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</si>
  <si>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</si>
  <si>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</si>
  <si>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</si>
  <si>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</si>
  <si>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</si>
  <si>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</si>
  <si>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</si>
  <si>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</si>
  <si>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</si>
  <si>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</si>
  <si>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</si>
  <si>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</si>
  <si>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</si>
  <si>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</si>
  <si>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</si>
  <si>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</si>
  <si>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</si>
  <si>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</si>
  <si>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</si>
  <si>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</si>
  <si>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</si>
  <si>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</si>
  <si>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</si>
  <si>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</si>
  <si>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</si>
  <si>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</si>
  <si>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</si>
  <si>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</si>
  <si>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</si>
  <si>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</si>
  <si>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</si>
  <si>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</si>
  <si>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</si>
  <si>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</si>
  <si>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</si>
  <si>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</si>
  <si>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</si>
  <si>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</si>
  <si>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</si>
  <si>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</si>
  <si>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</si>
  <si>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</si>
  <si>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</si>
  <si>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</si>
  <si>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</si>
  <si>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</si>
  <si>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</si>
  <si>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</si>
  <si>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</si>
  <si>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</si>
  <si>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</si>
  <si>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</si>
  <si>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</si>
  <si>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</si>
  <si>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</si>
  <si>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</si>
  <si>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</si>
  <si>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</si>
  <si>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</si>
  <si>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</si>
  <si>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</si>
  <si>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</si>
  <si>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</si>
  <si>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</si>
  <si>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</si>
  <si>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</si>
  <si>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</si>
  <si>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</si>
  <si>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</si>
  <si>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</si>
  <si>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</si>
  <si>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</si>
  <si>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</si>
  <si>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</si>
  <si>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</si>
  <si>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</si>
  <si>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</si>
  <si>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</si>
  <si>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</si>
  <si>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</si>
  <si>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</si>
  <si>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</si>
  <si>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</si>
  <si>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</si>
  <si>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</si>
  <si>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</si>
  <si>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</si>
  <si>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</si>
  <si>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</si>
  <si>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</si>
  <si>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</si>
  <si>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</si>
  <si>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</si>
  <si>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</si>
  <si>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</si>
  <si>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</si>
  <si>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</si>
  <si>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</si>
  <si>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</si>
  <si>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</si>
  <si>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</si>
  <si>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</si>
  <si>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</si>
  <si>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</si>
  <si>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</si>
  <si>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</si>
  <si>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</si>
  <si>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</si>
  <si>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</si>
  <si>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</si>
  <si>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</si>
  <si>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</si>
  <si>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</si>
  <si>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</si>
  <si>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</si>
  <si>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</si>
  <si>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</si>
  <si>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</si>
  <si>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</si>
  <si>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</si>
  <si>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</si>
  <si>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</si>
  <si>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</si>
  <si>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</si>
  <si>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</si>
  <si>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</si>
  <si>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</si>
  <si>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</si>
  <si>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</si>
  <si>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</si>
  <si>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</si>
  <si>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</si>
  <si>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</si>
  <si>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</si>
  <si>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</si>
  <si>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</si>
  <si>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</si>
  <si>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</si>
  <si>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</si>
  <si>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</si>
  <si>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</si>
  <si>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</si>
  <si>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</si>
  <si>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</si>
  <si>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</si>
  <si>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</si>
  <si>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</si>
  <si>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</si>
  <si>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</si>
  <si>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</si>
  <si>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</si>
  <si>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</si>
  <si>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</si>
  <si>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</si>
  <si>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</si>
  <si>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</si>
  <si>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</si>
  <si>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</si>
  <si>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</si>
  <si>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</si>
  <si>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</si>
  <si>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</si>
  <si>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</si>
  <si>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</si>
  <si>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</si>
  <si>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</si>
  <si>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</si>
  <si>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</si>
  <si>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</si>
  <si>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</si>
  <si>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</si>
  <si>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</si>
  <si>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</si>
  <si>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</si>
  <si>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</si>
  <si>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</si>
  <si>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</si>
  <si>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</si>
  <si>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</si>
  <si>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</si>
  <si>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</si>
  <si>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</si>
  <si>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</si>
  <si>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</si>
  <si>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</si>
  <si>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</si>
  <si>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</si>
  <si>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</si>
  <si>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</si>
  <si>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</si>
  <si>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</si>
  <si>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</si>
  <si>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</si>
  <si>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</si>
  <si>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</si>
  <si>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</si>
  <si>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</si>
  <si>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</si>
  <si>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</si>
  <si>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</si>
  <si>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</si>
  <si>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</si>
  <si>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</si>
  <si>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</si>
  <si>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</si>
  <si>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</si>
  <si>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</si>
  <si>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</si>
  <si>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</si>
  <si>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</si>
  <si>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</si>
  <si>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</si>
  <si>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</si>
  <si>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</si>
  <si>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</si>
  <si>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</si>
  <si>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</si>
  <si>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</si>
  <si>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</si>
  <si>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</si>
  <si>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</si>
  <si>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</si>
  <si>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</si>
  <si>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</si>
  <si>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</si>
  <si>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</si>
  <si>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</si>
  <si>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</si>
  <si>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</si>
  <si>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</si>
  <si>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</si>
  <si>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</si>
  <si>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</si>
  <si>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</si>
  <si>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</si>
  <si>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</si>
  <si>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</si>
  <si>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</si>
  <si>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</si>
  <si>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</si>
  <si>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</si>
  <si>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</si>
  <si>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</si>
  <si>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</si>
  <si>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</si>
  <si>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</si>
  <si>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</si>
  <si>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</si>
  <si>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</si>
  <si>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</si>
  <si>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</si>
  <si>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</si>
  <si>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</si>
  <si>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</si>
  <si>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</si>
  <si>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</si>
  <si>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</si>
  <si>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</si>
  <si>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</si>
  <si>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</si>
  <si>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</si>
  <si>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</si>
  <si>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</si>
  <si>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</si>
  <si>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</si>
  <si>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</si>
  <si>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</si>
  <si>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</si>
  <si>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</si>
  <si>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</si>
  <si>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</si>
  <si>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</si>
  <si>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</si>
  <si>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</si>
  <si>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</si>
  <si>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</si>
  <si>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</si>
  <si>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</si>
  <si>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</si>
  <si>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</si>
  <si>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</si>
  <si>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</si>
  <si>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</si>
  <si>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</si>
  <si>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</si>
  <si>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</si>
  <si>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</si>
  <si>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</si>
  <si>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</si>
  <si>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</si>
  <si>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</si>
  <si>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</si>
  <si>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</si>
  <si>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</si>
  <si>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</si>
  <si>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</si>
  <si>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</si>
  <si>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</si>
  <si>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</si>
  <si>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</si>
  <si>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</si>
  <si>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</si>
  <si>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</si>
  <si>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</si>
  <si>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</si>
  <si>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</si>
  <si>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</si>
  <si>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</si>
  <si>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</si>
  <si>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</si>
  <si>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</si>
  <si>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</si>
  <si>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</si>
  <si>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</si>
  <si>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</si>
  <si>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</si>
  <si>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</si>
  <si>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</si>
  <si>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</si>
  <si>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</si>
  <si>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</si>
  <si>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</si>
  <si>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</si>
  <si>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</si>
  <si>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</si>
  <si>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</si>
  <si>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</si>
  <si>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</si>
  <si>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</si>
  <si>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</si>
  <si>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</si>
  <si>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</si>
  <si>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</si>
  <si>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</si>
  <si>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</si>
  <si>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</si>
  <si>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</si>
  <si>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</si>
  <si>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</si>
  <si>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</si>
  <si>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</si>
  <si>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</si>
  <si>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</si>
  <si>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</si>
  <si>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</si>
  <si>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</si>
  <si>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</si>
  <si>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</si>
  <si>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</si>
  <si>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</si>
  <si>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</si>
  <si>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</si>
  <si>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</si>
  <si>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</si>
  <si>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</si>
  <si>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</si>
  <si>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</si>
  <si>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</si>
  <si>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</si>
  <si>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</si>
  <si>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</si>
  <si>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</si>
  <si>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</si>
  <si>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</si>
  <si>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</si>
  <si>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</si>
  <si>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</si>
  <si>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</si>
  <si>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</si>
  <si>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</si>
  <si>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</si>
  <si>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</si>
  <si>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</si>
  <si>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</si>
  <si>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</si>
  <si>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</si>
  <si>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</si>
  <si>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</si>
  <si>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</si>
  <si>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</si>
  <si>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</si>
  <si>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</si>
  <si>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</si>
  <si>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</si>
  <si>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</si>
  <si>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</si>
  <si>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</si>
  <si>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</si>
  <si>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</si>
  <si>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</si>
  <si>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</si>
  <si>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</si>
  <si>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</si>
  <si>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</si>
  <si>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</si>
  <si>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</si>
  <si>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</si>
  <si>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</si>
  <si>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</si>
  <si>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</si>
  <si>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</si>
  <si>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</si>
  <si>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</si>
  <si>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</si>
  <si>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</si>
  <si>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</si>
  <si>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</si>
  <si>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</si>
  <si>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</si>
  <si>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</si>
  <si>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</si>
  <si>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</si>
  <si>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</si>
  <si>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</si>
  <si>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</si>
  <si>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</si>
  <si>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</si>
  <si>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</si>
  <si>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</si>
  <si>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</si>
  <si>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</si>
  <si>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</si>
  <si>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</si>
  <si>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</si>
  <si>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</si>
  <si>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</si>
  <si>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</si>
  <si>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</si>
  <si>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</si>
  <si>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</si>
  <si>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</si>
  <si>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</si>
  <si>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</si>
  <si>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</si>
  <si>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</si>
  <si>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</si>
  <si>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</si>
  <si>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</si>
  <si>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</si>
  <si>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</si>
  <si>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</si>
  <si>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</si>
  <si>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</si>
  <si>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</si>
  <si>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</si>
  <si>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</si>
  <si>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</si>
  <si>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</si>
  <si>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</si>
  <si>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</si>
  <si>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</si>
  <si>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</si>
  <si>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</si>
  <si>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</si>
  <si>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</si>
  <si>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</si>
  <si>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</si>
  <si>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</si>
  <si>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</si>
  <si>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</si>
  <si>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</si>
  <si>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</si>
  <si>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</si>
  <si>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</si>
  <si>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</si>
  <si>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</si>
  <si>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</si>
  <si>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</si>
  <si>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</si>
  <si>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</si>
  <si>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</si>
  <si>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</si>
  <si>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</si>
  <si>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</si>
  <si>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</si>
  <si>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</si>
  <si>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</si>
  <si>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</si>
  <si>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</si>
  <si>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</si>
  <si>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</si>
  <si>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</si>
  <si>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</si>
  <si>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</si>
  <si>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</si>
  <si>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</si>
  <si>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</si>
  <si>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</si>
  <si>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</si>
  <si>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</si>
  <si>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</si>
  <si>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</si>
  <si>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</si>
  <si>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</si>
  <si>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</si>
  <si>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</si>
  <si>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</si>
  <si>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</si>
  <si>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</si>
  <si>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</si>
  <si>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</si>
  <si>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</si>
  <si>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</si>
  <si>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</si>
  <si>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</si>
  <si>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</si>
  <si>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</si>
  <si>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</si>
  <si>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</si>
  <si>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</si>
  <si>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</si>
  <si>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</si>
  <si>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</si>
  <si>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</si>
  <si>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</si>
  <si>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</si>
  <si>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</si>
  <si>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</si>
  <si>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</si>
  <si>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</si>
  <si>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</si>
  <si>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</si>
  <si>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</si>
  <si>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</si>
  <si>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</si>
  <si>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</si>
  <si>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</si>
  <si>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</si>
  <si>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</si>
  <si>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</si>
  <si>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</si>
  <si>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</si>
  <si>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</si>
  <si>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</si>
  <si>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</si>
  <si>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</si>
  <si>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</si>
  <si>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</si>
  <si>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</si>
  <si>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</si>
  <si>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</si>
  <si>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</si>
  <si>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</si>
  <si>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</si>
  <si>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</si>
  <si>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</si>
  <si>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</si>
  <si>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</si>
  <si>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</si>
  <si>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</si>
  <si>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</si>
  <si>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</si>
  <si>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</si>
  <si>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</si>
  <si>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</si>
  <si>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</si>
  <si>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</si>
  <si>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</si>
  <si>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</si>
  <si>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</si>
  <si>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</si>
  <si>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</si>
  <si>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</si>
  <si>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</si>
  <si>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</si>
  <si>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</si>
  <si>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</si>
  <si>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</si>
  <si>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</si>
  <si>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</si>
  <si>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</si>
  <si>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</si>
  <si>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</si>
  <si>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</si>
  <si>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</si>
  <si>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</si>
  <si>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</si>
  <si>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</si>
  <si>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</si>
  <si>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</si>
  <si>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</si>
  <si>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</si>
  <si>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</si>
  <si>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</si>
  <si>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</si>
  <si>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</si>
  <si>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</si>
  <si>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</si>
  <si>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</si>
  <si>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</si>
  <si>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</si>
  <si>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</si>
  <si>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</si>
  <si>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</si>
  <si>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</si>
  <si>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</si>
  <si>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</si>
  <si>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</si>
  <si>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</si>
  <si>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</si>
  <si>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</si>
  <si>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</si>
  <si>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</si>
  <si>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</si>
  <si>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</si>
  <si>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</si>
  <si>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</si>
  <si>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</si>
  <si>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</si>
  <si>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</si>
  <si>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</si>
  <si>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</si>
  <si>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</si>
  <si>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</si>
  <si>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</si>
  <si>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</si>
  <si>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</si>
  <si>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</si>
  <si>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</si>
  <si>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</si>
  <si>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</si>
  <si>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</si>
  <si>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</si>
  <si>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</si>
  <si>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</si>
  <si>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</si>
  <si>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</si>
  <si>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</si>
  <si>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</si>
  <si>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</si>
  <si>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</si>
  <si>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</si>
  <si>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</si>
  <si>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</si>
  <si>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</si>
  <si>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</si>
  <si>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</si>
  <si>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</si>
  <si>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</si>
  <si>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</si>
  <si>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</si>
  <si>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</si>
  <si>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</si>
  <si>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</si>
  <si>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</si>
  <si>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</si>
  <si>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</si>
  <si>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</si>
  <si>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</si>
  <si>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</si>
  <si>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</si>
  <si>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</si>
  <si>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</si>
  <si>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</si>
  <si>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</si>
  <si>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</si>
  <si>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</si>
  <si>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</si>
  <si>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</si>
  <si>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</si>
  <si>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</si>
  <si>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</si>
  <si>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</si>
  <si>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</si>
  <si>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</si>
  <si>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</si>
  <si>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</si>
  <si>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</si>
  <si>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</si>
  <si>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</si>
  <si>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</si>
  <si>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</si>
  <si>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</si>
  <si>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</si>
  <si>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</si>
  <si>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</si>
  <si>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</si>
  <si>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</si>
  <si>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</si>
  <si>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</si>
  <si>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</si>
  <si>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</si>
  <si>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</si>
  <si>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</si>
  <si>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</si>
  <si>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</si>
  <si>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</si>
  <si>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</si>
  <si>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</si>
  <si>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</si>
  <si>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</si>
  <si>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</si>
  <si>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</si>
  <si>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</si>
  <si>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</si>
  <si>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</si>
  <si>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</si>
  <si>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</si>
  <si>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</si>
  <si>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</si>
  <si>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</si>
  <si>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</si>
  <si>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</si>
  <si>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</si>
  <si>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</si>
  <si>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</si>
  <si>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</si>
  <si>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</si>
  <si>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</si>
  <si>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</si>
  <si>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</si>
  <si>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</si>
  <si>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</si>
  <si>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</si>
  <si>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</si>
  <si>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</si>
  <si>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</si>
  <si>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</si>
  <si>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</si>
  <si>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</si>
  <si>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</si>
  <si>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</si>
  <si>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</si>
  <si>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</si>
  <si>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</si>
  <si>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</si>
  <si>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</si>
  <si>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</si>
  <si>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</si>
  <si>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</si>
  <si>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</si>
  <si>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</si>
  <si>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</si>
  <si>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</si>
  <si>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</si>
  <si>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</si>
  <si>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</si>
  <si>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</si>
  <si>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</si>
  <si>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</si>
  <si>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</si>
  <si>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</si>
  <si>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</si>
  <si>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</si>
  <si>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</si>
  <si>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</si>
  <si>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</si>
  <si>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</si>
  <si>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</si>
  <si>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</si>
  <si>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</si>
  <si>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</si>
  <si>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</si>
  <si>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</si>
  <si>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</si>
  <si>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</si>
  <si>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</si>
  <si>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</si>
  <si>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</si>
  <si>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</si>
  <si>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</si>
  <si>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</si>
  <si>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</si>
  <si>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</si>
  <si>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</si>
  <si>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</si>
  <si>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</si>
  <si>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</si>
  <si>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</si>
  <si>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</si>
  <si>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</si>
  <si>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</si>
  <si>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</si>
  <si>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</si>
  <si>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</si>
  <si>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</si>
  <si>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</si>
  <si>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</si>
  <si>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</si>
  <si>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</si>
  <si>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</si>
  <si>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</si>
  <si>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</si>
  <si>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</si>
  <si>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</si>
  <si>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</si>
  <si>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</si>
  <si>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</si>
  <si>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</si>
  <si>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</si>
  <si>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</si>
  <si>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</si>
  <si>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</si>
  <si>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</si>
  <si>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</si>
  <si>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</si>
  <si>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</si>
  <si>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</si>
  <si>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</si>
  <si>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</si>
  <si>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</si>
  <si>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</si>
  <si>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</si>
  <si>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</si>
  <si>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</si>
  <si>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</si>
  <si>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</si>
  <si>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</si>
  <si>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</si>
  <si>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</si>
  <si>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</si>
  <si>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</si>
  <si>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</si>
  <si>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</si>
  <si>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</si>
  <si>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</si>
  <si>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</si>
  <si>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</si>
  <si>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</si>
  <si>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</si>
  <si>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</si>
  <si>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</si>
  <si>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</si>
  <si>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</si>
  <si>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</si>
  <si>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</si>
  <si>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</si>
  <si>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</si>
  <si>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</si>
  <si>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</si>
  <si>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</si>
  <si>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</si>
  <si>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</si>
  <si>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</si>
  <si>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</si>
  <si>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</si>
  <si>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</si>
  <si>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</si>
  <si>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</si>
  <si>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</si>
  <si>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</si>
  <si>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</si>
  <si>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</si>
  <si>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</si>
  <si>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</si>
  <si>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</si>
  <si>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</si>
  <si>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</si>
  <si>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</si>
  <si>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</si>
  <si>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</si>
  <si>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</si>
  <si>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</si>
  <si>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</si>
  <si>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</si>
  <si>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</si>
  <si>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</si>
  <si>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</si>
  <si>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</si>
  <si>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</si>
  <si>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</si>
  <si>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</si>
  <si>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</si>
  <si>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</si>
  <si>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</si>
  <si>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</si>
  <si>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</si>
  <si>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</si>
  <si>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</si>
  <si>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</si>
  <si>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</si>
  <si>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</si>
  <si>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</si>
  <si>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</si>
  <si>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</si>
  <si>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</si>
  <si>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</si>
  <si>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</si>
  <si>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</si>
  <si>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</si>
  <si>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</si>
  <si>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</si>
  <si>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</si>
  <si>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</si>
  <si>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</si>
  <si>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</si>
  <si>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</si>
  <si>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</si>
  <si>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</si>
  <si>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</si>
  <si>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</si>
  <si>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</si>
  <si>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</si>
  <si>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</si>
  <si>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</si>
  <si>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</si>
  <si>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</si>
  <si>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</si>
  <si>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</si>
  <si>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</si>
  <si>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</si>
  <si>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</si>
  <si>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</si>
  <si>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</si>
  <si>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</si>
  <si>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</si>
  <si>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</si>
  <si>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</si>
  <si>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</si>
  <si>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</si>
  <si>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</si>
  <si>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</si>
  <si>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</si>
  <si>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</si>
  <si>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</si>
  <si>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</si>
  <si>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</si>
  <si>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</si>
  <si>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</si>
  <si>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</si>
  <si>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</si>
  <si>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</si>
  <si>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</si>
  <si>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</si>
  <si>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</si>
  <si>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</si>
  <si>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</si>
  <si>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</si>
  <si>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</si>
  <si>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</si>
  <si>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</si>
  <si>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</si>
  <si>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</si>
  <si>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</si>
  <si>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</si>
  <si>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</si>
  <si>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</si>
  <si>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</si>
  <si>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</si>
  <si>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</si>
  <si>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</si>
  <si>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</si>
  <si>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</si>
  <si>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</si>
  <si>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</si>
  <si>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</si>
  <si>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</si>
  <si>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</si>
  <si>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</si>
  <si>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</si>
  <si>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</si>
  <si>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</si>
  <si>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</si>
  <si>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</si>
  <si>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</si>
  <si>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</si>
  <si>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</si>
  <si>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</si>
  <si>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</si>
  <si>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</si>
  <si>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</si>
  <si>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</si>
  <si>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</si>
  <si>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</si>
  <si>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</si>
  <si>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</si>
  <si>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</si>
  <si>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</si>
  <si>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</si>
  <si>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</si>
  <si>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</si>
  <si>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</si>
  <si>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</si>
  <si>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</si>
  <si>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</si>
  <si>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</si>
  <si>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</si>
  <si>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</si>
  <si>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</si>
  <si>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</si>
  <si>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</si>
  <si>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</si>
  <si>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</si>
  <si>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</si>
  <si>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</si>
  <si>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</si>
  <si>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</si>
  <si>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</si>
  <si>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</si>
  <si>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</si>
  <si>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</si>
  <si>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</si>
  <si>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</si>
  <si>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</si>
  <si>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</si>
  <si>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</si>
  <si>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</si>
  <si>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</si>
  <si>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</si>
  <si>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</si>
  <si>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</si>
  <si>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</si>
  <si>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</si>
  <si>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</si>
  <si>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</si>
  <si>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</si>
  <si>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</si>
  <si>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</si>
  <si>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</si>
  <si>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</si>
  <si>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</si>
  <si>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</si>
  <si>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</si>
  <si>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</si>
  <si>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</si>
  <si>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</si>
  <si>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</si>
  <si>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</si>
  <si>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</si>
  <si>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</si>
  <si>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</si>
  <si>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</si>
  <si>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</si>
  <si>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</si>
  <si>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</si>
  <si>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</si>
  <si>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</si>
  <si>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</si>
  <si>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</si>
  <si>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</si>
  <si>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</si>
  <si>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</si>
  <si>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</si>
  <si>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</si>
  <si>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</si>
  <si>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</si>
  <si>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</si>
  <si>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</si>
  <si>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</si>
  <si>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</si>
  <si>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</si>
  <si>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</si>
  <si>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</si>
  <si>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</si>
  <si>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</si>
  <si>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</si>
  <si>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</si>
  <si>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</si>
  <si>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</si>
  <si>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</si>
  <si>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</si>
  <si>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</si>
  <si>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</si>
  <si>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</si>
  <si>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</si>
  <si>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</si>
  <si>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</si>
  <si>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</si>
  <si>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</si>
  <si>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</si>
  <si>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</si>
  <si>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</si>
  <si>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</si>
  <si>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</si>
  <si>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</si>
  <si>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</si>
  <si>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</si>
  <si>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</si>
  <si>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</si>
  <si>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</si>
  <si>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</si>
  <si>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</si>
  <si>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</si>
  <si>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</si>
  <si>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</si>
  <si>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</si>
  <si>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</si>
  <si>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</si>
  <si>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</si>
  <si>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</si>
  <si>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</si>
  <si>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</si>
  <si>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</si>
  <si>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</si>
  <si>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</si>
  <si>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</si>
  <si>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</si>
  <si>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</si>
  <si>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</si>
  <si>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</si>
  <si>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</si>
  <si>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</si>
  <si>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</si>
  <si>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</si>
  <si>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</si>
  <si>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</si>
  <si>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</si>
  <si>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</si>
  <si>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</si>
  <si>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</si>
  <si>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</si>
  <si>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</si>
  <si>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</si>
  <si>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</si>
  <si>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</si>
  <si>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</si>
  <si>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</si>
  <si>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</si>
  <si>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</si>
  <si>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</si>
  <si>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</si>
  <si>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</si>
  <si>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</si>
  <si>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</si>
  <si>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</si>
  <si>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</si>
  <si>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</si>
  <si>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</si>
  <si>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</si>
  <si>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</si>
  <si>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</si>
  <si>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</si>
  <si>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</si>
  <si>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</si>
  <si>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</si>
  <si>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</si>
  <si>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</si>
  <si>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</si>
  <si>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</si>
  <si>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</si>
  <si>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</si>
  <si>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</si>
  <si>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</si>
  <si>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</si>
  <si>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</si>
  <si>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</si>
  <si>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</si>
  <si>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</si>
  <si>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</si>
  <si>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</si>
  <si>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</si>
  <si>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</si>
  <si>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</si>
  <si>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</si>
  <si>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</si>
  <si>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</si>
  <si>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</si>
  <si>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</si>
  <si>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</si>
  <si>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</si>
  <si>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</si>
  <si>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</si>
  <si>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</si>
  <si>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</si>
  <si>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</si>
  <si>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</si>
  <si>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</si>
  <si>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</si>
  <si>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</si>
  <si>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</si>
  <si>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</si>
  <si>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</si>
  <si>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</si>
  <si>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</si>
  <si>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</si>
  <si>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</si>
  <si>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</si>
  <si>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</si>
  <si>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</si>
  <si>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</si>
  <si>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</si>
  <si>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</si>
  <si>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</si>
  <si>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</si>
  <si>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</si>
  <si>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</si>
  <si>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</si>
  <si>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</si>
  <si>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</si>
  <si>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</si>
  <si>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</si>
  <si>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</si>
  <si>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</si>
  <si>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</si>
  <si>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</si>
  <si>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</si>
  <si>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</si>
  <si>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</si>
  <si>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</si>
  <si>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</si>
  <si>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</si>
  <si>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</si>
  <si>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</si>
  <si>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</si>
  <si>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</si>
  <si>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</si>
  <si>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</si>
  <si>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</si>
  <si>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</si>
  <si>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</si>
  <si>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</si>
  <si>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</si>
  <si>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</si>
  <si>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</si>
  <si>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</si>
  <si>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</si>
  <si>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</si>
  <si>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</si>
  <si>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</si>
  <si>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</si>
  <si>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</si>
  <si>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</si>
  <si>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</si>
  <si>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</si>
  <si>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</si>
  <si>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</si>
  <si>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</si>
  <si>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</si>
  <si>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</si>
  <si>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</si>
  <si>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</si>
  <si>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</si>
  <si>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</si>
  <si>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</si>
  <si>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</si>
  <si>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</si>
  <si>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</si>
  <si>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</si>
  <si>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</si>
  <si>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</si>
  <si>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</si>
  <si>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</si>
  <si>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</si>
  <si>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</si>
  <si>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</si>
  <si>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</si>
  <si>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</si>
  <si>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</si>
  <si>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</si>
  <si>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</si>
  <si>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</si>
  <si>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</si>
  <si>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</si>
  <si>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</si>
  <si>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</si>
  <si>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</si>
  <si>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</si>
  <si>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</si>
  <si>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</si>
  <si>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</si>
  <si>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</si>
  <si>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</si>
  <si>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</si>
  <si>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</si>
  <si>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</si>
  <si>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</si>
  <si>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</si>
  <si>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</si>
  <si>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</si>
  <si>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</si>
  <si>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</si>
  <si>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</si>
  <si>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</si>
  <si>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</si>
  <si>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</si>
  <si>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</si>
  <si>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</si>
  <si>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</si>
  <si>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</si>
  <si>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</si>
  <si>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</si>
  <si>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</si>
  <si>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</si>
  <si>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</si>
  <si>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</si>
  <si>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</si>
  <si>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</si>
  <si>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</si>
  <si>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</si>
  <si>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</si>
  <si>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</si>
  <si>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</si>
  <si>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</si>
  <si>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</si>
  <si>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</si>
  <si>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</si>
  <si>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</si>
  <si>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</si>
  <si>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</si>
  <si>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</si>
  <si>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</si>
  <si>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</si>
  <si>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</si>
  <si>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</si>
  <si>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</si>
  <si>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</si>
  <si>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</si>
  <si>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</si>
  <si>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</si>
  <si>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</si>
  <si>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</si>
  <si>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</si>
  <si>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</si>
  <si>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</si>
  <si>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</si>
  <si>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</si>
  <si>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</si>
  <si>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</si>
  <si>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</si>
  <si>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</si>
  <si>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</si>
  <si>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</si>
  <si>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</si>
  <si>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</si>
  <si>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</si>
  <si>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</si>
  <si>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</si>
  <si>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</si>
  <si>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</si>
  <si>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</si>
  <si>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</si>
  <si>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</si>
  <si>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</si>
  <si>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</si>
  <si>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</si>
  <si>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</si>
  <si>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</si>
  <si>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</si>
  <si>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</si>
  <si>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</si>
  <si>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</si>
  <si>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</si>
  <si>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</si>
  <si>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</si>
  <si>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</si>
  <si>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</si>
  <si>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</si>
  <si>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</si>
  <si>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</si>
  <si>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</si>
  <si>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</si>
  <si>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</si>
  <si>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</si>
  <si>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</si>
  <si>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</si>
  <si>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</si>
  <si>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</si>
  <si>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</si>
  <si>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</si>
  <si>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</si>
  <si>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</si>
  <si>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</si>
  <si>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</si>
  <si>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</si>
  <si>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</si>
  <si>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</si>
  <si>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</si>
  <si>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</si>
  <si>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</si>
  <si>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</si>
  <si>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</si>
  <si>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</si>
  <si>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</si>
  <si>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</si>
  <si>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</si>
  <si>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</si>
  <si>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</si>
  <si>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</si>
  <si>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</si>
  <si>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</si>
  <si>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</si>
  <si>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</si>
  <si>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</si>
  <si>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</si>
  <si>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</si>
  <si>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</si>
  <si>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</si>
  <si>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</si>
  <si>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</si>
  <si>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</si>
  <si>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</si>
  <si>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</si>
  <si>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</si>
  <si>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</si>
  <si>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</si>
  <si>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</si>
  <si>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</si>
  <si>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</si>
  <si>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</si>
  <si>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</si>
  <si>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</si>
  <si>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</si>
  <si>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</si>
  <si>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</si>
  <si>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</si>
  <si>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</si>
  <si>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</si>
  <si>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</si>
  <si>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</si>
  <si>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</si>
  <si>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</si>
  <si>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</si>
  <si>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</si>
  <si>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</si>
  <si>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</si>
  <si>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</si>
  <si>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</si>
  <si>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</si>
  <si>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</si>
  <si>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</si>
  <si>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</si>
  <si>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</si>
  <si>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</si>
  <si>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</si>
  <si>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</si>
  <si>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</si>
  <si>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</si>
  <si>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</si>
  <si>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</si>
  <si>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</si>
  <si>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</si>
  <si>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</si>
  <si>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</si>
  <si>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</si>
  <si>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</si>
  <si>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</si>
  <si>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</si>
  <si>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</si>
  <si>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</si>
  <si>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</si>
  <si>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</si>
  <si>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</si>
  <si>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</si>
  <si>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</si>
  <si>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</si>
  <si>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</si>
  <si>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</si>
  <si>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</si>
  <si>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</si>
  <si>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</si>
  <si>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</si>
  <si>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</si>
  <si>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</si>
  <si>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</si>
  <si>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</si>
  <si>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</si>
  <si>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</si>
  <si>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</si>
  <si>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</si>
  <si>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</si>
  <si>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</si>
  <si>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</si>
  <si>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</si>
  <si>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</si>
  <si>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</si>
  <si>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</si>
  <si>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</si>
  <si>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</si>
  <si>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</si>
  <si>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</si>
  <si>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</si>
  <si>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</si>
  <si>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</si>
  <si>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</si>
  <si>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</si>
  <si>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</si>
  <si>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</si>
  <si>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</si>
  <si>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</si>
  <si>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</si>
  <si>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</si>
  <si>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</si>
  <si>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</si>
  <si>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</si>
  <si>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</si>
  <si>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</si>
  <si>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</si>
  <si>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</si>
  <si>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</si>
  <si>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</si>
  <si>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</si>
  <si>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</si>
  <si>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</si>
  <si>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</si>
  <si>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</si>
  <si>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</si>
  <si>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</si>
  <si>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</si>
  <si>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</si>
  <si>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</si>
  <si>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</si>
  <si>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</si>
  <si>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</si>
  <si>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</si>
  <si>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</si>
  <si>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</si>
  <si>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</si>
  <si>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</si>
  <si>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</si>
  <si>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</si>
  <si>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</si>
  <si>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</si>
  <si>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</si>
  <si>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</si>
  <si>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</si>
  <si>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</si>
  <si>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</si>
  <si>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</si>
  <si>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</si>
  <si>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</si>
  <si>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</si>
  <si>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</si>
  <si>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</si>
  <si>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</si>
  <si>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</si>
  <si>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</si>
  <si>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</si>
  <si>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</si>
  <si>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</si>
  <si>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</si>
  <si>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</si>
  <si>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</si>
  <si>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</si>
  <si>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</si>
  <si>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</si>
  <si>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</si>
  <si>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</si>
  <si>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</si>
  <si>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</si>
  <si>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</si>
  <si>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</si>
  <si>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</si>
  <si>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</si>
  <si>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</si>
  <si>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</si>
  <si>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</si>
  <si>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</si>
  <si>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</si>
  <si>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</si>
  <si>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</si>
  <si>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</si>
  <si>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</si>
  <si>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</si>
  <si>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</si>
  <si>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</si>
  <si>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</si>
  <si>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</si>
  <si>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</si>
  <si>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</si>
  <si>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</si>
  <si>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</si>
  <si>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</si>
  <si>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</si>
  <si>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</si>
  <si>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</si>
  <si>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</si>
  <si>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</si>
  <si>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</si>
  <si>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</si>
  <si>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</si>
  <si>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</si>
  <si>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</si>
  <si>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</si>
  <si>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</si>
  <si>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</si>
  <si>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</si>
  <si>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</si>
  <si>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</si>
  <si>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</si>
  <si>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</si>
  <si>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</si>
  <si>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</si>
  <si>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</si>
  <si>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</si>
  <si>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</si>
  <si>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</si>
  <si>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</si>
  <si>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</si>
  <si>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</si>
  <si>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</si>
  <si>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</si>
  <si>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</si>
  <si>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</si>
  <si>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</si>
  <si>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</si>
  <si>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</si>
  <si>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</si>
  <si>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</si>
  <si>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</si>
  <si>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</si>
  <si>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</si>
  <si>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</si>
  <si>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</si>
  <si>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</si>
  <si>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</si>
  <si>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</si>
  <si>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</si>
  <si>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</si>
  <si>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</si>
  <si>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</si>
  <si>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</si>
  <si>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</si>
  <si>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</si>
  <si>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</si>
  <si>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</si>
  <si>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</si>
  <si>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</si>
  <si>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</si>
  <si>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</si>
  <si>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</si>
  <si>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</si>
  <si>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</si>
  <si>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</si>
  <si>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</si>
  <si>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</si>
  <si>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</si>
  <si>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</si>
  <si>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</si>
  <si>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</si>
  <si>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</si>
  <si>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</si>
  <si>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</si>
  <si>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</si>
  <si>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</si>
  <si>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</si>
  <si>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</si>
  <si>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</si>
  <si>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</si>
  <si>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</si>
  <si>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</si>
  <si>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</si>
  <si>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</si>
  <si>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</si>
  <si>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</si>
  <si>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</si>
  <si>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</si>
  <si>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</si>
  <si>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</si>
  <si>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</si>
  <si>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</si>
  <si>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</si>
  <si>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</si>
  <si>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</si>
  <si>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</si>
  <si>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</si>
  <si>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</si>
  <si>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</si>
  <si>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</si>
  <si>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</si>
  <si>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</si>
  <si>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</si>
  <si>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</si>
  <si>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</si>
  <si>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</si>
  <si>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</si>
  <si>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</si>
  <si>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</si>
  <si>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</si>
  <si>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</si>
  <si>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</si>
  <si>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</si>
  <si>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</si>
  <si>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</si>
  <si>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</si>
  <si>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</si>
  <si>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</si>
  <si>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</si>
  <si>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</si>
  <si>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</si>
  <si>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</si>
  <si>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</si>
  <si>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</si>
  <si>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</si>
  <si>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</si>
  <si>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</si>
  <si>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</si>
  <si>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</si>
  <si>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</si>
  <si>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</si>
  <si>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</si>
  <si>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</si>
  <si>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</si>
  <si>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</si>
  <si>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</si>
  <si>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</si>
  <si>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</si>
  <si>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</si>
  <si>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</si>
  <si>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</si>
  <si>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</si>
  <si>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</si>
  <si>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</si>
  <si>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</si>
  <si>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</si>
  <si>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</si>
  <si>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</si>
  <si>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</si>
  <si>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</si>
  <si>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</si>
  <si>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</si>
  <si>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</si>
  <si>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</si>
  <si>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</si>
  <si>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</si>
  <si>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</si>
  <si>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</si>
  <si>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</si>
  <si>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</si>
  <si>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</si>
  <si>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</si>
  <si>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</si>
  <si>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</si>
  <si>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</si>
  <si>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</si>
  <si>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</si>
  <si>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</si>
  <si>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</si>
  <si>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</si>
  <si>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</si>
  <si>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</si>
  <si>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</si>
  <si>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</si>
  <si>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</si>
  <si>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</si>
  <si>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</si>
  <si>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</si>
  <si>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</si>
  <si>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</si>
  <si>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</si>
  <si>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</si>
  <si>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</si>
  <si>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</si>
  <si>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</si>
  <si>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</si>
  <si>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</si>
  <si>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</si>
  <si>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</si>
  <si>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</si>
  <si>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</si>
  <si>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</si>
  <si>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</si>
  <si>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</si>
  <si>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</si>
  <si>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</si>
  <si>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</si>
  <si>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</si>
  <si>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</si>
  <si>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</si>
  <si>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</si>
  <si>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</si>
  <si>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</si>
  <si>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</si>
  <si>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</si>
  <si>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</si>
  <si>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</si>
  <si>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</si>
  <si>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</si>
  <si>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</si>
  <si>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</si>
  <si>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</si>
  <si>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</si>
  <si>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</si>
  <si>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</si>
  <si>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</si>
  <si>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</si>
  <si>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</si>
  <si>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</si>
  <si>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</si>
  <si>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</si>
  <si>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</si>
  <si>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</si>
  <si>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</si>
  <si>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</si>
  <si>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</si>
  <si>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</si>
  <si>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</si>
  <si>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</si>
  <si>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</si>
  <si>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</si>
  <si>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</si>
  <si>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</si>
  <si>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</si>
  <si>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</si>
  <si>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</si>
  <si>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</si>
  <si>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</si>
  <si>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</si>
  <si>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</si>
  <si>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</si>
  <si>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</si>
  <si>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</si>
  <si>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</si>
  <si>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</si>
  <si>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</si>
  <si>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</si>
  <si>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</si>
  <si>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</si>
  <si>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</si>
  <si>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</si>
  <si>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</si>
  <si>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</si>
  <si>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</si>
  <si>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</si>
  <si>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</si>
  <si>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</si>
  <si>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</si>
  <si>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</si>
  <si>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</si>
  <si>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</si>
  <si>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</si>
  <si>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</si>
  <si>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</si>
  <si>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</si>
  <si>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</si>
  <si>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</si>
  <si>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</si>
  <si>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</si>
  <si>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</si>
  <si>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</si>
  <si>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</si>
  <si>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</si>
  <si>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</si>
  <si>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</si>
  <si>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</si>
  <si>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</si>
  <si>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</si>
  <si>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</si>
  <si>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</si>
  <si>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</si>
  <si>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</si>
  <si>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</si>
  <si>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</si>
  <si>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</si>
  <si>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</si>
  <si>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</si>
  <si>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</si>
  <si>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</si>
  <si>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</si>
  <si>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</si>
  <si>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</si>
  <si>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</si>
  <si>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</si>
  <si>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</si>
  <si>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</si>
  <si>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</si>
  <si>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</si>
  <si>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</si>
  <si>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</si>
  <si>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</si>
  <si>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</si>
  <si>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</si>
  <si>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</si>
  <si>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</si>
  <si>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</si>
  <si>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</si>
  <si>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</si>
  <si>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</si>
  <si>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</si>
  <si>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</si>
  <si>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</si>
  <si>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</si>
  <si>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</si>
  <si>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</si>
  <si>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</si>
  <si>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</si>
  <si>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</si>
  <si>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</si>
  <si>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</si>
  <si>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</si>
  <si>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</si>
  <si>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</si>
  <si>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</si>
  <si>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</si>
  <si>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</si>
  <si>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</si>
  <si>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</si>
  <si>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</si>
  <si>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</si>
  <si>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</si>
  <si>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</si>
  <si>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</si>
  <si>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</si>
  <si>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</si>
  <si>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</si>
  <si>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</si>
  <si>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</si>
  <si>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</si>
  <si>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</si>
  <si>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</si>
  <si>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</si>
  <si>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</si>
  <si>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</si>
  <si>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</si>
  <si>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</si>
  <si>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</si>
  <si>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</si>
  <si>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</si>
  <si>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</si>
  <si>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</si>
  <si>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</si>
  <si>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</si>
  <si>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</si>
  <si>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</si>
  <si>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</si>
  <si>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</si>
  <si>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</si>
  <si>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</si>
  <si>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</si>
  <si>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</si>
  <si>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</si>
  <si>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</si>
  <si>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</si>
  <si>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</si>
  <si>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</si>
  <si>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</si>
  <si>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</si>
  <si>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</si>
  <si>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</si>
  <si>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</si>
  <si>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</si>
  <si>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</si>
  <si>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</si>
  <si>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</si>
  <si>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</si>
  <si>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</si>
  <si>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</si>
  <si>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</si>
  <si>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</si>
  <si>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</si>
  <si>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</si>
  <si>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</si>
  <si>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</si>
  <si>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</si>
  <si>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</si>
  <si>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</si>
  <si>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</si>
  <si>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</si>
  <si>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</si>
  <si>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</si>
  <si>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</si>
  <si>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</si>
  <si>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</si>
  <si>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</si>
  <si>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</si>
  <si>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</si>
  <si>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</si>
  <si>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</si>
  <si>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</si>
  <si>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</si>
  <si>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</si>
  <si>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</si>
  <si>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</si>
  <si>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</si>
  <si>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</si>
  <si>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</si>
  <si>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</si>
  <si>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</si>
  <si>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</si>
  <si>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</si>
  <si>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</si>
  <si>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</si>
  <si>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</si>
  <si>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</si>
  <si>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</si>
  <si>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</si>
  <si>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</si>
  <si>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</si>
  <si>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</si>
  <si>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</si>
  <si>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</si>
  <si>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</si>
  <si>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</si>
  <si>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</si>
  <si>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</si>
  <si>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</si>
  <si>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</si>
  <si>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</si>
  <si>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</si>
  <si>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</si>
  <si>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</si>
  <si>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</si>
  <si>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</si>
  <si>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</si>
  <si>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</si>
  <si>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</si>
  <si>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</si>
  <si>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</si>
  <si>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</si>
  <si>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</si>
  <si>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</si>
  <si>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</si>
  <si>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</si>
  <si>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</si>
  <si>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</si>
  <si>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</si>
  <si>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</si>
  <si>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</si>
  <si>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</si>
  <si>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</si>
  <si>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</si>
  <si>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</si>
  <si>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</si>
  <si>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</si>
  <si>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</si>
  <si>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</si>
  <si>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</si>
  <si>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</si>
  <si>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</si>
  <si>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</si>
  <si>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</si>
  <si>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</si>
  <si>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</si>
  <si>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</si>
  <si>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</si>
  <si>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</si>
  <si>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</si>
  <si>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</si>
  <si>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</si>
  <si>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</si>
  <si>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</si>
  <si>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</si>
  <si>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</si>
  <si>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</si>
  <si>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</si>
  <si>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</si>
  <si>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</si>
  <si>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</si>
  <si>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</si>
  <si>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</si>
  <si>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</si>
  <si>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</si>
  <si>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</si>
  <si>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</si>
  <si>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</si>
  <si>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</si>
  <si>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</si>
  <si>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</si>
  <si>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</si>
  <si>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</si>
  <si>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</si>
  <si>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</si>
  <si>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</si>
  <si>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</si>
  <si>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</si>
  <si>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</si>
  <si>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</si>
  <si>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</si>
  <si>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</si>
  <si>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</si>
  <si>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</si>
  <si>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</si>
  <si>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</si>
  <si>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</si>
  <si>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</si>
  <si>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</si>
  <si>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</si>
  <si>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</si>
  <si>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</si>
  <si>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</si>
  <si>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</si>
  <si>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</si>
  <si>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</si>
  <si>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</si>
  <si>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</si>
  <si>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</si>
  <si>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</si>
  <si>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</si>
  <si>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</si>
  <si>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</si>
  <si>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</si>
  <si>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</si>
  <si>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</si>
  <si>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</si>
  <si>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</si>
  <si>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</si>
  <si>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</si>
  <si>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</si>
  <si>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</si>
  <si>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</si>
  <si>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</si>
  <si>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</si>
  <si>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</si>
  <si>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</si>
  <si>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</si>
  <si>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</si>
  <si>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</si>
  <si>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</si>
  <si>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</si>
  <si>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</si>
  <si>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</si>
  <si>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</si>
  <si>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</si>
  <si>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</si>
  <si>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</si>
  <si>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</si>
  <si>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</si>
  <si>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</si>
  <si>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</si>
  <si>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</si>
  <si>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</si>
  <si>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</si>
  <si>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</si>
  <si>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</si>
  <si>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</si>
  <si>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</si>
  <si>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</si>
  <si>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</si>
  <si>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</si>
  <si>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</si>
  <si>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</si>
  <si>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</si>
  <si>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</si>
  <si>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</si>
  <si>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</si>
  <si>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</si>
  <si>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</si>
  <si>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</si>
  <si>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</si>
  <si>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</si>
  <si>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</si>
  <si>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</si>
  <si>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</si>
  <si>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</si>
  <si>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</si>
  <si>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</si>
  <si>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</si>
  <si>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</si>
  <si>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</si>
  <si>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</si>
  <si>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</si>
  <si>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</si>
  <si>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</si>
  <si>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</si>
  <si>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</si>
  <si>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</si>
  <si>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</si>
  <si>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</si>
  <si>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</si>
  <si>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</si>
  <si>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</si>
  <si>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</si>
  <si>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</si>
  <si>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</si>
  <si>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</si>
  <si>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</si>
  <si>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</si>
  <si>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</si>
  <si>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</si>
  <si>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</si>
  <si>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</si>
  <si>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</si>
  <si>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</si>
  <si>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</si>
  <si>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</si>
  <si>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</si>
  <si>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</si>
  <si>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</si>
  <si>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</si>
  <si>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</si>
  <si>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</si>
  <si>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</si>
  <si>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</si>
  <si>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</si>
  <si>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</si>
  <si>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</si>
  <si>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</si>
  <si>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</si>
  <si>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</si>
  <si>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</si>
  <si>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</si>
  <si>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</si>
  <si>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</si>
  <si>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</si>
  <si>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</si>
  <si>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</si>
  <si>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</si>
  <si>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</si>
  <si>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</si>
  <si>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</si>
  <si>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</si>
  <si>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</si>
  <si>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</si>
  <si>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</si>
  <si>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</si>
  <si>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</si>
  <si>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</si>
  <si>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</si>
  <si>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</si>
  <si>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</si>
  <si>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</si>
  <si>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</si>
  <si>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</si>
  <si>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</si>
  <si>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</si>
  <si>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</si>
  <si>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</si>
  <si>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</si>
  <si>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</si>
  <si>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</si>
  <si>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</si>
  <si>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</si>
  <si>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</si>
  <si>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</si>
  <si>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</si>
  <si>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</si>
  <si>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</si>
  <si>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</si>
  <si>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</si>
  <si>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</si>
  <si>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</si>
  <si>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</si>
  <si>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</si>
  <si>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</si>
  <si>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</si>
  <si>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</si>
  <si>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</si>
  <si>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</si>
  <si>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</si>
  <si>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</si>
  <si>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</si>
  <si>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</si>
  <si>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</si>
  <si>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</si>
  <si>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</si>
  <si>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</si>
  <si>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</si>
  <si>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</si>
  <si>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</si>
  <si>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</si>
  <si>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</si>
  <si>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</si>
  <si>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</si>
  <si>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</si>
  <si>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</si>
  <si>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</si>
  <si>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</si>
  <si>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</si>
  <si>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</si>
  <si>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</si>
  <si>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</si>
  <si>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</si>
  <si>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</si>
  <si>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</si>
  <si>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</si>
  <si>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</si>
  <si>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</si>
  <si>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</si>
  <si>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</si>
  <si>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</si>
  <si>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</si>
  <si>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</si>
  <si>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</si>
  <si>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</si>
  <si>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</si>
  <si>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</si>
  <si>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</si>
  <si>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</si>
  <si>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</si>
  <si>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</si>
  <si>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</si>
  <si>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</si>
  <si>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</si>
  <si>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</si>
  <si>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</si>
  <si>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</si>
  <si>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</si>
  <si>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</si>
  <si>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</si>
  <si>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</si>
  <si>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</si>
  <si>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</si>
  <si>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</si>
  <si>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</si>
  <si>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</si>
  <si>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</si>
  <si>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</si>
  <si>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</si>
  <si>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</si>
  <si>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</si>
  <si>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</si>
  <si>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</si>
  <si>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</si>
  <si>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</si>
  <si>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</si>
  <si>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</si>
  <si>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</si>
  <si>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</si>
  <si>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</si>
  <si>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</si>
  <si>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</si>
  <si>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</si>
  <si>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</si>
  <si>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</si>
  <si>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</si>
  <si>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</si>
  <si>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</si>
  <si>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</si>
  <si>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</si>
  <si>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</si>
  <si>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</si>
  <si>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</si>
  <si>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</si>
  <si>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</si>
  <si>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</si>
  <si>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</si>
  <si>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</si>
  <si>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</si>
  <si>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</si>
  <si>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</si>
  <si>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</si>
  <si>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</si>
  <si>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</si>
  <si>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</si>
  <si>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</si>
  <si>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</si>
  <si>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</si>
  <si>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</si>
  <si>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</si>
  <si>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</si>
  <si>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</si>
  <si>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</si>
  <si>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</si>
  <si>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</si>
  <si>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</si>
  <si>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</si>
  <si>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</si>
  <si>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</si>
  <si>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</si>
  <si>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</si>
  <si>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</si>
  <si>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</si>
  <si>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</si>
  <si>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</si>
  <si>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</si>
  <si>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</si>
  <si>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</si>
  <si>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</si>
  <si>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</si>
  <si>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</si>
  <si>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</si>
  <si>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</si>
  <si>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</si>
  <si>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</si>
  <si>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</si>
  <si>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</si>
  <si>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</si>
  <si>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</si>
  <si>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</si>
  <si>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</si>
  <si>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</si>
  <si>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</si>
  <si>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</si>
  <si>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</si>
  <si>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</si>
  <si>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</si>
  <si>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</si>
  <si>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</si>
  <si>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</si>
  <si>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</si>
  <si>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</si>
  <si>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</si>
  <si>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</si>
  <si>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</si>
  <si>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</si>
  <si>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</si>
  <si>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</si>
  <si>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</si>
  <si>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</si>
  <si>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</si>
  <si>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</si>
  <si>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</si>
  <si>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</si>
  <si>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</si>
  <si>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</si>
  <si>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</si>
  <si>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</si>
  <si>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</si>
  <si>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</si>
  <si>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</si>
  <si>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</si>
  <si>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</si>
  <si>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</si>
  <si>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</si>
  <si>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</si>
  <si>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</si>
  <si>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</si>
  <si>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</si>
  <si>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</si>
  <si>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</si>
  <si>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</si>
  <si>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</si>
  <si>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</si>
  <si>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</si>
  <si>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</si>
  <si>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</si>
  <si>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</si>
  <si>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</si>
  <si>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</si>
  <si>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</si>
  <si>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</si>
  <si>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</si>
  <si>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</si>
  <si>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</si>
  <si>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</si>
  <si>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</si>
  <si>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</si>
  <si>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</si>
  <si>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</si>
  <si>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</si>
  <si>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</si>
  <si>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</si>
  <si>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</si>
  <si>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</si>
  <si>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</si>
  <si>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</si>
  <si>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</si>
  <si>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</si>
  <si>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</si>
  <si>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</si>
  <si>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</si>
  <si>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</si>
  <si>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</si>
  <si>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</si>
  <si>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</si>
  <si>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</si>
  <si>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</si>
  <si>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</si>
  <si>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</si>
  <si>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</si>
  <si>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</si>
  <si>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</si>
  <si>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</si>
  <si>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</si>
  <si>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</si>
  <si>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</si>
  <si>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</si>
  <si>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</si>
  <si>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</si>
  <si>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</si>
  <si>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</si>
  <si>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</si>
  <si>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</si>
  <si>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</si>
  <si>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</si>
  <si>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</si>
  <si>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</si>
  <si>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</si>
  <si>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</si>
  <si>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</si>
  <si>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</si>
  <si>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</si>
  <si>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</si>
  <si>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</si>
  <si>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</si>
  <si>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</si>
  <si>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</si>
  <si>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</si>
  <si>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</si>
  <si>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</si>
  <si>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</si>
  <si>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</si>
  <si>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</si>
  <si>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</si>
  <si>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</si>
  <si>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</si>
  <si>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</si>
  <si>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</si>
  <si>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</si>
  <si>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</si>
  <si>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</si>
  <si>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</si>
  <si>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</si>
  <si>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</si>
  <si>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</si>
  <si>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</si>
  <si>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</si>
  <si>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</si>
  <si>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</si>
  <si>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</si>
  <si>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</si>
  <si>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</si>
  <si>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</si>
  <si>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</si>
  <si>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</si>
  <si>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</si>
  <si>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</si>
  <si>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</si>
  <si>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</si>
  <si>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</si>
  <si>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</si>
  <si>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</si>
  <si>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</si>
  <si>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</si>
  <si>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</si>
  <si>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</si>
  <si>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</si>
  <si>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</si>
  <si>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</si>
  <si>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</si>
  <si>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</si>
  <si>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</si>
  <si>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</si>
  <si>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</si>
  <si>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</si>
  <si>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</si>
  <si>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</si>
  <si>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</si>
  <si>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</si>
  <si>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</si>
  <si>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</si>
  <si>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</si>
  <si>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</si>
  <si>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</si>
  <si>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</si>
  <si>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</si>
  <si>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</si>
  <si>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</si>
  <si>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</si>
  <si>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</si>
  <si>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</si>
  <si>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</si>
  <si>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</si>
  <si>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</si>
  <si>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</si>
  <si>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</si>
  <si>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</si>
  <si>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</si>
  <si>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</si>
  <si>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</si>
  <si>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</si>
  <si>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</si>
  <si>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</si>
  <si>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</si>
  <si>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</si>
  <si>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</si>
  <si>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</si>
  <si>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</si>
  <si>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</si>
  <si>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</si>
  <si>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</si>
  <si>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</si>
  <si>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</si>
  <si>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</si>
  <si>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</si>
  <si>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</si>
  <si>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</si>
  <si>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</si>
  <si>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</si>
  <si>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</si>
  <si>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</si>
  <si>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</si>
  <si>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</si>
  <si>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</si>
  <si>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</si>
  <si>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</si>
  <si>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</si>
  <si>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</si>
  <si>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</si>
  <si>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</si>
  <si>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</si>
  <si>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</si>
  <si>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</si>
  <si>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</si>
  <si>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</si>
  <si>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</si>
  <si>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</si>
  <si>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</si>
  <si>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</si>
  <si>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</si>
  <si>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</si>
  <si>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</si>
  <si>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</si>
  <si>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</si>
  <si>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</si>
  <si>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</si>
  <si>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</si>
  <si>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</si>
  <si>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</si>
  <si>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</si>
  <si>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</si>
  <si>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</si>
  <si>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</si>
  <si>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</si>
  <si>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</si>
  <si>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</si>
  <si>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</si>
  <si>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</si>
  <si>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</si>
  <si>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</si>
  <si>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</si>
  <si>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</si>
  <si>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</si>
  <si>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</si>
  <si>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</si>
  <si>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</si>
  <si>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</si>
  <si>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</si>
  <si>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</si>
  <si>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</si>
  <si>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</si>
  <si>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</si>
  <si>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</si>
  <si>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</si>
  <si>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</si>
  <si>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</si>
  <si>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</si>
  <si>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</si>
  <si>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</si>
  <si>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</si>
  <si>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</si>
  <si>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</si>
  <si>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</si>
  <si>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</si>
  <si>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</si>
  <si>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</si>
  <si>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</si>
  <si>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</si>
  <si>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</si>
  <si>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</si>
  <si>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</si>
  <si>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</si>
  <si>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</si>
  <si>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</si>
  <si>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</si>
  <si>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</si>
  <si>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</si>
  <si>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</si>
  <si>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</si>
  <si>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</si>
  <si>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</si>
  <si>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</si>
  <si>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</si>
  <si>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</si>
  <si>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</si>
  <si>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</si>
  <si>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</si>
  <si>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</si>
  <si>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</si>
  <si>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</si>
  <si>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</si>
  <si>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</si>
  <si>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</si>
  <si>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</si>
  <si>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</si>
  <si>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</si>
  <si>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</si>
  <si>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</si>
  <si>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</si>
  <si>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</si>
  <si>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</si>
  <si>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</si>
  <si>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</si>
  <si>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</si>
  <si>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</si>
  <si>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</si>
  <si>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</si>
  <si>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</si>
  <si>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</si>
  <si>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</si>
  <si>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</si>
  <si>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</si>
  <si>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</si>
  <si>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</si>
  <si>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</si>
  <si>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</si>
  <si>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</si>
  <si>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</si>
  <si>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</si>
  <si>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</si>
  <si>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</si>
  <si>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</si>
  <si>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</si>
  <si>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</si>
  <si>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</si>
  <si>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</si>
  <si>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</si>
  <si>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</si>
  <si>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</si>
  <si>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</si>
  <si>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</si>
  <si>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</si>
  <si>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</si>
  <si>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</si>
  <si>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</si>
  <si>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</si>
  <si>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</si>
  <si>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</si>
  <si>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</si>
  <si>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</si>
  <si>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</si>
  <si>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</si>
  <si>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</si>
  <si>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</si>
  <si>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</si>
  <si>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</si>
  <si>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</si>
  <si>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</si>
  <si>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</si>
  <si>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</si>
  <si>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</si>
  <si>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</si>
  <si>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</si>
  <si>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</si>
  <si>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</si>
  <si>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</si>
  <si>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</si>
  <si>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</si>
  <si>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</si>
  <si>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</si>
  <si>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</si>
  <si>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</si>
  <si>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</si>
  <si>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</si>
  <si>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</si>
  <si>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</si>
  <si>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</si>
  <si>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</si>
  <si>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</si>
  <si>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</si>
  <si>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</si>
  <si>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</si>
  <si>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</si>
  <si>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</si>
  <si>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</si>
  <si>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</si>
  <si>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</si>
  <si>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</si>
  <si>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</si>
  <si>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</si>
  <si>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</si>
  <si>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</si>
  <si>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</si>
  <si>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</si>
  <si>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</si>
  <si>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</si>
  <si>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</si>
  <si>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</si>
  <si>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</si>
  <si>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</si>
  <si>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</si>
  <si>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</si>
  <si>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</si>
  <si>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</si>
  <si>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</si>
  <si>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</si>
  <si>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</si>
  <si>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</si>
  <si>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</si>
  <si>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</si>
  <si>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</si>
  <si>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</si>
  <si>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</si>
  <si>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</si>
  <si>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</si>
  <si>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</si>
  <si>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</si>
  <si>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</si>
  <si>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</si>
  <si>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</si>
  <si>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</si>
  <si>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</si>
  <si>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</si>
  <si>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</si>
  <si>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</si>
  <si>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</si>
  <si>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</si>
  <si>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</si>
  <si>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</si>
  <si>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</si>
  <si>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</si>
  <si>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</si>
  <si>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</si>
  <si>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</si>
  <si>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</si>
  <si>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</si>
  <si>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</si>
  <si>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</si>
  <si>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</si>
  <si>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</si>
  <si>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</si>
  <si>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</si>
  <si>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</si>
  <si>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</si>
  <si>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</si>
  <si>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</si>
  <si>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</si>
  <si>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</si>
  <si>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</si>
  <si>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</si>
  <si>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</si>
  <si>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</si>
  <si>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</si>
  <si>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</si>
  <si>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</si>
  <si>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</si>
  <si>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</si>
  <si>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</si>
  <si>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</si>
  <si>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</si>
  <si>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</si>
  <si>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</si>
  <si>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</si>
  <si>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</si>
  <si>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</si>
  <si>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</si>
  <si>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</si>
  <si>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</si>
  <si>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</si>
  <si>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</si>
  <si>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</si>
  <si>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</si>
  <si>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</si>
  <si>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</si>
  <si>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</si>
  <si>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</si>
  <si>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</si>
  <si>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</si>
  <si>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</si>
  <si>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</si>
  <si>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</si>
  <si>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</si>
  <si>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</si>
  <si>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</si>
  <si>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</si>
  <si>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</si>
  <si>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</si>
  <si>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</si>
  <si>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</si>
  <si>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</si>
  <si>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</si>
  <si>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</si>
  <si>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</si>
  <si>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</si>
  <si>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</si>
  <si>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</si>
  <si>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</si>
  <si>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</si>
  <si>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</si>
  <si>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</si>
  <si>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</si>
  <si>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</si>
  <si>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</si>
  <si>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</si>
  <si>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</si>
  <si>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</si>
  <si>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</si>
  <si>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</si>
  <si>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</si>
  <si>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</si>
  <si>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</si>
  <si>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</si>
  <si>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</si>
  <si>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</si>
  <si>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</si>
  <si>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</si>
  <si>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</si>
  <si>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</si>
  <si>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</si>
  <si>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</si>
  <si>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</si>
  <si>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</si>
  <si>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</si>
  <si>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</si>
  <si>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</si>
  <si>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</si>
  <si>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</si>
  <si>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</si>
  <si>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</si>
  <si>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</si>
  <si>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</si>
  <si>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</si>
  <si>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</si>
  <si>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</si>
  <si>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</si>
  <si>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</si>
  <si>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</si>
  <si>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</si>
  <si>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</si>
  <si>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</si>
  <si>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</si>
  <si>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</si>
  <si>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</si>
  <si>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</si>
  <si>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</si>
  <si>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</si>
  <si>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</si>
  <si>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</si>
  <si>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</si>
  <si>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</si>
  <si>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</si>
  <si>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</si>
  <si>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</si>
  <si>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</si>
  <si>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</si>
  <si>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</si>
  <si>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</si>
  <si>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</si>
  <si>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</si>
  <si>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</si>
  <si>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</si>
  <si>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</si>
  <si>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</si>
  <si>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</si>
  <si>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</si>
  <si>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</si>
  <si>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</si>
  <si>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</si>
  <si>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</si>
  <si>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</si>
  <si>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</si>
  <si>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</si>
  <si>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</si>
  <si>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</si>
  <si>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</si>
  <si>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</si>
  <si>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</si>
  <si>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</si>
  <si>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</si>
  <si>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</si>
  <si>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</si>
  <si>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</si>
  <si>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</si>
  <si>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</si>
  <si>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</si>
  <si>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</si>
  <si>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</si>
  <si>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</si>
  <si>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</si>
  <si>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</si>
  <si>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</si>
  <si>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</si>
  <si>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</si>
  <si>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</si>
  <si>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</si>
  <si>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</si>
  <si>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</si>
  <si>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</si>
  <si>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</si>
  <si>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</si>
  <si>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</si>
  <si>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</si>
  <si>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</si>
  <si>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</si>
  <si>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</si>
  <si>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</si>
  <si>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</si>
  <si>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</si>
  <si>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</si>
  <si>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</si>
  <si>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</si>
  <si>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</si>
  <si>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</si>
  <si>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</si>
  <si>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</si>
  <si>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</si>
  <si>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</si>
  <si>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</si>
  <si>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</si>
  <si>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</si>
  <si>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</si>
  <si>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</si>
  <si>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</si>
  <si>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</si>
  <si>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</si>
  <si>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</si>
  <si>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</si>
  <si>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</si>
  <si>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</si>
  <si>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</si>
  <si>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</si>
  <si>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</si>
  <si>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</si>
  <si>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</si>
  <si>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</si>
  <si>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</si>
  <si>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</si>
  <si>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</si>
  <si>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</si>
  <si>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</si>
  <si>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</si>
  <si>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</si>
  <si>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</si>
  <si>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</si>
  <si>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</si>
  <si>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</si>
  <si>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</si>
  <si>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</si>
  <si>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</si>
  <si>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</si>
  <si>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</si>
  <si>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</si>
  <si>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</si>
  <si>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</si>
  <si>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</si>
  <si>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</si>
  <si>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</si>
  <si>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</si>
  <si>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</si>
  <si>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</si>
  <si>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</si>
  <si>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</si>
  <si>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</si>
  <si>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</si>
  <si>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</si>
  <si>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</si>
  <si>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</si>
  <si>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</si>
  <si>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</si>
  <si>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</si>
  <si>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</si>
  <si>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</si>
  <si>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</si>
  <si>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</si>
  <si>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</si>
  <si>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</si>
  <si>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</si>
  <si>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</si>
  <si>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</si>
  <si>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</si>
  <si>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</si>
  <si>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</si>
  <si>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</si>
  <si>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</si>
  <si>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</si>
  <si>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</si>
  <si>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</si>
  <si>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</si>
  <si>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</si>
  <si>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</si>
  <si>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</si>
  <si>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</si>
  <si>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</si>
  <si>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</si>
  <si>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</si>
  <si>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</si>
  <si>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</si>
  <si>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</si>
  <si>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</si>
  <si>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</si>
  <si>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</si>
  <si>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</si>
  <si>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</si>
  <si>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</si>
  <si>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</si>
  <si>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</si>
  <si>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</si>
  <si>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</si>
  <si>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</si>
  <si>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</si>
  <si>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</si>
  <si>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</si>
  <si>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</si>
  <si>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</si>
  <si>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</si>
  <si>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</si>
  <si>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</si>
  <si>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</si>
  <si>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</si>
  <si>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</si>
  <si>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</si>
  <si>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</si>
  <si>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</si>
  <si>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</si>
  <si>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</si>
  <si>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</si>
  <si>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</si>
  <si>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</si>
  <si>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</si>
  <si>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</si>
  <si>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</si>
  <si>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</si>
  <si>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</si>
  <si>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</si>
  <si>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</si>
  <si>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</si>
  <si>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</si>
  <si>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</si>
  <si>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</si>
  <si>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</si>
  <si>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</si>
  <si>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</si>
  <si>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</si>
  <si>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</si>
  <si>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</si>
  <si>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</si>
  <si>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</si>
  <si>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</si>
  <si>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</si>
  <si>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</si>
  <si>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</si>
  <si>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</si>
  <si>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</si>
  <si>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</si>
  <si>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</si>
  <si>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</si>
  <si>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</si>
  <si>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</si>
  <si>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</si>
  <si>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</si>
  <si>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</si>
  <si>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</si>
  <si>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</si>
  <si>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</si>
  <si>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</si>
  <si>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</si>
  <si>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</si>
  <si>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</si>
  <si>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</si>
  <si>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</si>
  <si>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</si>
  <si>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</si>
  <si>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</si>
  <si>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</si>
  <si>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</si>
  <si>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</si>
  <si>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</si>
  <si>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</si>
  <si>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</si>
  <si>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</si>
  <si>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</si>
  <si>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</si>
  <si>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</si>
  <si>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</si>
  <si>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</si>
  <si>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</si>
  <si>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</si>
  <si>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</si>
  <si>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</si>
  <si>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</si>
  <si>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</si>
  <si>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</si>
  <si>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</si>
  <si>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</si>
  <si>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</si>
  <si>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</si>
  <si>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</si>
  <si>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</si>
  <si>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</si>
  <si>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</si>
  <si>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</si>
  <si>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</si>
  <si>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</si>
  <si>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</si>
  <si>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</si>
  <si>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</si>
  <si>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</si>
  <si>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</si>
  <si>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</si>
  <si>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</si>
  <si>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</si>
  <si>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</si>
  <si>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</si>
  <si>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</si>
  <si>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</si>
  <si>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</si>
  <si>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</si>
  <si>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</si>
  <si>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</si>
  <si>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</si>
  <si>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</si>
  <si>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</si>
  <si>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</si>
  <si>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</si>
  <si>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</si>
  <si>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</si>
  <si>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</si>
  <si>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</si>
  <si>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</si>
  <si>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</si>
  <si>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</si>
  <si>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</si>
  <si>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</si>
  <si>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</si>
  <si>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</si>
  <si>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</si>
  <si>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</si>
  <si>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</si>
  <si>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</si>
  <si>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</si>
  <si>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</si>
  <si>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</si>
  <si>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</si>
  <si>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</si>
  <si>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</si>
  <si>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</si>
  <si>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</si>
  <si>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</si>
  <si>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</si>
  <si>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</si>
  <si>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</si>
  <si>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</si>
  <si>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</si>
  <si>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</si>
  <si>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</si>
  <si>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</si>
  <si>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</si>
  <si>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</si>
  <si>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</si>
  <si>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</si>
  <si>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</si>
  <si>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</si>
  <si>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</si>
  <si>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</si>
  <si>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</si>
  <si>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</si>
  <si>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</si>
  <si>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</si>
  <si>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</si>
  <si>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</si>
  <si>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</si>
  <si>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</si>
  <si>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</si>
  <si>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</si>
  <si>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</si>
  <si>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</si>
  <si>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</si>
  <si>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</si>
  <si>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</si>
  <si>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</si>
  <si>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</si>
  <si>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</si>
  <si>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</si>
  <si>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</si>
  <si>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</si>
  <si>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</si>
  <si>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</si>
  <si>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</si>
  <si>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</si>
  <si>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</si>
  <si>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</si>
  <si>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</si>
  <si>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</si>
  <si>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</si>
  <si>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</si>
  <si>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</si>
  <si>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</si>
  <si>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</si>
  <si>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</si>
  <si>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</si>
  <si>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</si>
  <si>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</si>
  <si>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</si>
  <si>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</si>
  <si>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</si>
  <si>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</si>
  <si>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</si>
  <si>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</si>
  <si>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</si>
  <si>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</si>
  <si>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</si>
  <si>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</si>
  <si>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</si>
  <si>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</si>
  <si>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</si>
  <si>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</si>
  <si>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</si>
  <si>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</si>
  <si>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</si>
  <si>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</si>
  <si>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</si>
  <si>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</si>
  <si>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</si>
  <si>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</si>
  <si>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</si>
  <si>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</si>
  <si>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</si>
  <si>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</si>
  <si>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</si>
  <si>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</si>
  <si>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</si>
  <si>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</si>
  <si>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</si>
  <si>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</si>
  <si>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</si>
  <si>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</si>
  <si>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</si>
  <si>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</si>
  <si>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</si>
  <si>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</si>
  <si>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</si>
  <si>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</si>
  <si>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</si>
  <si>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</si>
  <si>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</si>
  <si>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</si>
  <si>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</si>
  <si>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</si>
  <si>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</si>
  <si>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</si>
  <si>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</si>
  <si>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</si>
  <si>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</si>
  <si>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</si>
  <si>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</si>
  <si>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</si>
  <si>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</si>
  <si>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</si>
  <si>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</si>
  <si>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</si>
  <si>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</si>
  <si>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</si>
  <si>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</si>
  <si>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</si>
  <si>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</si>
  <si>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</si>
  <si>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</si>
  <si>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</si>
  <si>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</si>
  <si>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</si>
  <si>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</si>
  <si>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</si>
  <si>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</si>
  <si>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</si>
  <si>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</si>
  <si>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</si>
  <si>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</si>
  <si>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</si>
  <si>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</si>
  <si>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</si>
  <si>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</si>
  <si>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</si>
  <si>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</si>
  <si>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</si>
  <si>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</si>
  <si>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</si>
  <si>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</si>
  <si>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</si>
  <si>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</si>
  <si>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</si>
  <si>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</si>
  <si>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</si>
  <si>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</si>
  <si>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</si>
  <si>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</si>
  <si>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</si>
  <si>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</si>
  <si>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</si>
  <si>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</si>
  <si>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</si>
  <si>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</si>
  <si>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</si>
  <si>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</si>
  <si>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</si>
  <si>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</si>
  <si>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</si>
  <si>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</si>
  <si>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</si>
  <si>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</si>
  <si>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</si>
  <si>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</si>
  <si>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</si>
  <si>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</si>
  <si>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</si>
  <si>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</si>
  <si>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</si>
  <si>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</si>
  <si>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</si>
  <si>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</si>
  <si>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</si>
  <si>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</si>
  <si>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</si>
  <si>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</si>
  <si>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</si>
  <si>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</si>
  <si>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</si>
  <si>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</si>
  <si>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</si>
  <si>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</si>
  <si>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</si>
  <si>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</si>
  <si>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</si>
  <si>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</si>
  <si>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</si>
  <si>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</si>
  <si>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</si>
  <si>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</si>
  <si>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</si>
  <si>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</si>
  <si>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</si>
  <si>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</si>
  <si>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</si>
  <si>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</si>
  <si>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</si>
  <si>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</si>
  <si>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</si>
  <si>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</si>
  <si>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</si>
  <si>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</si>
  <si>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</si>
  <si>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</si>
  <si>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</si>
  <si>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</si>
  <si>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</si>
  <si>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</si>
  <si>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</si>
  <si>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</si>
  <si>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</si>
  <si>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</si>
  <si>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</si>
  <si>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</si>
  <si>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</si>
  <si>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</si>
  <si>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</si>
  <si>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</si>
  <si>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</si>
  <si>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</si>
  <si>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</si>
  <si>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</si>
  <si>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</si>
  <si>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</si>
  <si>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</si>
  <si>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</si>
  <si>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</si>
  <si>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</si>
  <si>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</si>
  <si>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</si>
  <si>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</si>
  <si>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</si>
  <si>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</si>
  <si>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</si>
  <si>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</si>
  <si>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</si>
  <si>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</si>
  <si>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</si>
  <si>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</si>
  <si>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</si>
  <si>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</si>
  <si>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</si>
  <si>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</si>
  <si>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</si>
  <si>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</si>
  <si>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</si>
  <si>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</si>
  <si>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</si>
  <si>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</si>
  <si>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</si>
  <si>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</si>
  <si>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</si>
  <si>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</si>
  <si>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</si>
  <si>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</si>
  <si>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</si>
  <si>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</si>
  <si>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</si>
  <si>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</si>
  <si>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</si>
  <si>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</si>
  <si>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</si>
  <si>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</si>
  <si>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</si>
  <si>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</si>
  <si>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</si>
  <si>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</si>
  <si>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</si>
  <si>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</si>
  <si>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</si>
  <si>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</si>
  <si>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</si>
  <si>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</si>
  <si>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</si>
  <si>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</si>
  <si>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</si>
  <si>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</si>
  <si>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</si>
  <si>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</si>
  <si>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</si>
  <si>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</si>
  <si>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</si>
  <si>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</si>
  <si>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</si>
  <si>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</si>
  <si>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</si>
  <si>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</si>
  <si>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</si>
  <si>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</si>
  <si>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</si>
  <si>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</si>
  <si>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</si>
  <si>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</si>
  <si>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</si>
  <si>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</si>
  <si>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</si>
  <si>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</si>
  <si>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</si>
  <si>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</si>
  <si>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</si>
  <si>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</si>
  <si>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</si>
  <si>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</si>
  <si>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</si>
  <si>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</si>
  <si>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</si>
  <si>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</si>
  <si>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</si>
  <si>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</si>
  <si>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</si>
  <si>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</si>
  <si>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</si>
  <si>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</si>
  <si>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</si>
  <si>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</si>
  <si>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</si>
  <si>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</si>
  <si>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</si>
  <si>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</si>
  <si>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</si>
  <si>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</si>
  <si>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</si>
  <si>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</si>
  <si>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</si>
  <si>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</si>
  <si>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</si>
  <si>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</si>
  <si>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</si>
  <si>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</si>
  <si>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</si>
  <si>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</si>
  <si>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</si>
  <si>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</si>
  <si>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</si>
  <si>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</si>
  <si>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</si>
  <si>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</si>
  <si>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</si>
  <si>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</si>
  <si>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</si>
  <si>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</si>
  <si>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</si>
  <si>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</si>
  <si>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</si>
  <si>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</si>
  <si>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</si>
  <si>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</si>
  <si>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</si>
  <si>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</si>
  <si>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</si>
  <si>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</si>
  <si>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</si>
  <si>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</si>
  <si>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</si>
  <si>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</si>
  <si>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</si>
  <si>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</si>
  <si>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</si>
  <si>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</si>
  <si>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</si>
  <si>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</si>
  <si>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</si>
  <si>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</si>
  <si>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</si>
  <si>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</si>
  <si>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</si>
  <si>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</si>
  <si>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</si>
  <si>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</si>
  <si>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</si>
  <si>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</si>
  <si>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</si>
  <si>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</si>
  <si>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</si>
  <si>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</si>
  <si>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</si>
  <si>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</si>
  <si>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</si>
  <si>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</si>
  <si>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</si>
  <si>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</si>
  <si>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</si>
  <si>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</si>
  <si>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</si>
  <si>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</si>
  <si>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</si>
  <si>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</si>
  <si>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</si>
  <si>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</si>
  <si>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</si>
  <si>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</si>
  <si>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</si>
  <si>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</si>
  <si>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</si>
  <si>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</si>
  <si>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</si>
  <si>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</si>
  <si>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</si>
  <si>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</si>
  <si>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</si>
  <si>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</si>
  <si>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</si>
  <si>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</si>
  <si>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</si>
  <si>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</si>
  <si>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</si>
  <si>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</si>
  <si>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</si>
  <si>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</si>
  <si>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</si>
  <si>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</si>
  <si>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</si>
  <si>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</si>
  <si>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</si>
  <si>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</si>
  <si>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</si>
  <si>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</si>
  <si>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</si>
  <si>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</si>
  <si>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</si>
  <si>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</si>
  <si>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</si>
  <si>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</si>
  <si>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</si>
  <si>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</si>
  <si>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</si>
  <si>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</si>
  <si>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</si>
  <si>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</si>
  <si>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</si>
  <si>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</si>
  <si>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</si>
  <si>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</si>
  <si>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</si>
  <si>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</si>
  <si>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</si>
  <si>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</si>
  <si>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</si>
  <si>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</si>
  <si>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</si>
  <si>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</si>
  <si>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</si>
  <si>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</si>
  <si>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</si>
  <si>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</si>
  <si>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</si>
  <si>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</si>
  <si>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</si>
  <si>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</si>
  <si>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</si>
  <si>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</si>
  <si>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</si>
  <si>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</si>
  <si>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</si>
  <si>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</si>
  <si>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</si>
  <si>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</si>
  <si>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</si>
  <si>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</si>
  <si>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</si>
  <si>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</si>
  <si>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</si>
  <si>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</si>
  <si>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</si>
  <si>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</si>
  <si>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</si>
  <si>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</si>
  <si>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</si>
  <si>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</si>
  <si>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</si>
  <si>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</si>
  <si>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</si>
  <si>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</si>
  <si>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</si>
  <si>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</si>
  <si>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</si>
  <si>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</si>
  <si>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</si>
  <si>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</si>
  <si>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</si>
  <si>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</si>
  <si>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</si>
  <si>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</si>
  <si>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</si>
  <si>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</si>
  <si>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</si>
  <si>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</si>
  <si>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</si>
  <si>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</si>
  <si>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</si>
  <si>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</si>
  <si>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</si>
  <si>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</si>
  <si>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</si>
  <si>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</si>
  <si>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</si>
  <si>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</si>
  <si>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</si>
  <si>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</si>
  <si>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</si>
  <si>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</si>
  <si>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</si>
  <si>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</si>
  <si>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</si>
  <si>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</si>
  <si>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</si>
  <si>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</si>
  <si>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</si>
  <si>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</si>
  <si>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</si>
  <si>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</si>
  <si>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</si>
  <si>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</si>
  <si>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</si>
  <si>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</si>
  <si>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</si>
  <si>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</si>
  <si>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</si>
  <si>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</si>
  <si>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</si>
  <si>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</si>
  <si>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</si>
  <si>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</si>
  <si>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</si>
  <si>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</si>
  <si>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</si>
  <si>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</si>
  <si>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</si>
  <si>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</si>
  <si>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</si>
  <si>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</si>
  <si>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</si>
  <si>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</si>
  <si>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</si>
  <si>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</si>
  <si>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</si>
  <si>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</si>
  <si>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</si>
  <si>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</si>
  <si>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</si>
  <si>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</si>
  <si>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</si>
  <si>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</si>
  <si>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</si>
  <si>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</si>
  <si>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</si>
  <si>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</si>
  <si>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</si>
  <si>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</si>
  <si>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</si>
  <si>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</si>
  <si>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</si>
  <si>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</si>
  <si>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</si>
  <si>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</si>
  <si>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</si>
  <si>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</si>
  <si>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</si>
  <si>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</si>
  <si>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</si>
  <si>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</si>
  <si>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</si>
  <si>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</si>
  <si>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</si>
  <si>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</si>
  <si>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</si>
  <si>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</si>
  <si>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</si>
  <si>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</si>
  <si>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</si>
  <si>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</si>
  <si>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</si>
  <si>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</si>
  <si>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</si>
  <si>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</si>
  <si>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</si>
  <si>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</si>
  <si>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</si>
  <si>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</si>
  <si>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</si>
  <si>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</si>
  <si>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</si>
  <si>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</si>
  <si>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</si>
  <si>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</si>
  <si>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</si>
  <si>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</si>
  <si>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</si>
  <si>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</si>
  <si>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</si>
  <si>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</si>
  <si>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</si>
  <si>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</si>
  <si>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</si>
  <si>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</si>
  <si>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</si>
  <si>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</si>
  <si>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</si>
  <si>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</si>
  <si>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</si>
  <si>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</si>
  <si>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</si>
  <si>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</si>
  <si>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</si>
  <si>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</si>
  <si>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</si>
  <si>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</si>
  <si>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</si>
  <si>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</si>
  <si>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</si>
  <si>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</si>
  <si>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</si>
  <si>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</si>
  <si>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</si>
  <si>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</si>
  <si>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</si>
  <si>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</si>
  <si>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</si>
  <si>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</si>
  <si>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</si>
  <si>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</si>
  <si>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</si>
  <si>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</si>
  <si>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</si>
  <si>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</si>
  <si>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</si>
  <si>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</si>
  <si>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</si>
  <si>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</si>
  <si>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</si>
  <si>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</si>
  <si>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</si>
  <si>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</si>
  <si>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</si>
  <si>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</si>
  <si>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</si>
  <si>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</si>
  <si>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</si>
  <si>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</si>
  <si>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</si>
  <si>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</si>
  <si>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</si>
  <si>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</si>
  <si>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</si>
  <si>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</si>
  <si>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</si>
  <si>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</si>
  <si>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</si>
  <si>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</si>
  <si>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</si>
  <si>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</si>
  <si>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</si>
  <si>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</si>
  <si>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</si>
  <si>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</si>
  <si>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</si>
  <si>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</si>
  <si>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</si>
  <si>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</si>
  <si>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</si>
  <si>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</si>
  <si>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</si>
  <si>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</si>
  <si>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</si>
  <si>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</si>
  <si>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</si>
  <si>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</si>
  <si>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</si>
  <si>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</si>
  <si>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</si>
  <si>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</si>
  <si>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</si>
  <si>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</si>
  <si>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</si>
  <si>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</si>
  <si>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</si>
  <si>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</si>
  <si>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</si>
  <si>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</si>
  <si>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</si>
  <si>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</si>
  <si>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</si>
  <si>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</si>
  <si>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</si>
  <si>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</si>
  <si>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</si>
  <si>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</si>
  <si>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</si>
  <si>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</si>
  <si>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</si>
  <si>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</si>
  <si>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</si>
  <si>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</si>
  <si>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</si>
  <si>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</si>
  <si>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</si>
  <si>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</si>
  <si>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</si>
  <si>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</si>
  <si>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</si>
  <si>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</si>
  <si>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</si>
  <si>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</si>
  <si>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</si>
  <si>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</si>
  <si>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</si>
  <si>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</si>
  <si>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</si>
  <si>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</si>
  <si>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</si>
  <si>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</si>
  <si>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</si>
  <si>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</si>
  <si>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</si>
  <si>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</si>
  <si>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</si>
  <si>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</si>
  <si>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</si>
  <si>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</si>
  <si>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</si>
  <si>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</si>
  <si>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</si>
  <si>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</si>
  <si>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</si>
  <si>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</si>
  <si>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</si>
  <si>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</si>
  <si>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</si>
  <si>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</si>
  <si>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</si>
  <si>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</si>
  <si>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</si>
  <si>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</si>
  <si>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</si>
  <si>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</si>
  <si>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</si>
  <si>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</si>
  <si>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</si>
  <si>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</si>
  <si>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</si>
  <si>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</si>
  <si>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</si>
  <si>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</si>
  <si>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</si>
  <si>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</si>
  <si>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</si>
  <si>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</si>
  <si>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</si>
  <si>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</si>
  <si>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</si>
  <si>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</si>
  <si>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</si>
  <si>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</si>
  <si>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</si>
  <si>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</si>
  <si>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</si>
  <si>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</si>
  <si>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</si>
  <si>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</si>
  <si>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</si>
  <si>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</si>
  <si>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</si>
  <si>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</si>
  <si>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</si>
  <si>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</si>
  <si>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</si>
  <si>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</si>
  <si>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</si>
  <si>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</si>
  <si>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</si>
  <si>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</si>
  <si>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</si>
  <si>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</si>
  <si>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</si>
  <si>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</si>
  <si>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</si>
  <si>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</si>
  <si>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</si>
  <si>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</si>
  <si>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</si>
  <si>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</si>
  <si>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</si>
  <si>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</si>
  <si>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</si>
  <si>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</si>
  <si>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</si>
  <si>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</si>
  <si>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</si>
  <si>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</si>
  <si>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</si>
  <si>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</si>
  <si>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</si>
  <si>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</si>
  <si>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</si>
  <si>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</si>
  <si>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</si>
  <si>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</si>
  <si>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</si>
  <si>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</si>
  <si>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</si>
  <si>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</si>
  <si>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</si>
  <si>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</si>
  <si>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</si>
  <si>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</si>
  <si>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</si>
  <si>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</si>
  <si>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</si>
  <si>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</si>
  <si>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</si>
  <si>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</si>
  <si>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</si>
  <si>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</si>
  <si>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</si>
  <si>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</si>
  <si>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</si>
  <si>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</si>
  <si>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</si>
  <si>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</si>
  <si>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</si>
  <si>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</si>
  <si>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</si>
  <si>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</si>
  <si>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</si>
  <si>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</si>
  <si>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</si>
  <si>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</si>
  <si>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</si>
  <si>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</si>
  <si>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</si>
  <si>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</si>
  <si>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</si>
  <si>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</si>
  <si>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</si>
  <si>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</si>
  <si>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</si>
  <si>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</si>
  <si>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</si>
  <si>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</si>
  <si>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</si>
  <si>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</si>
  <si>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</si>
  <si>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</si>
  <si>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</si>
  <si>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</si>
  <si>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</si>
  <si>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</si>
  <si>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</si>
  <si>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</si>
  <si>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</si>
  <si>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</si>
  <si>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</si>
  <si>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</si>
  <si>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</si>
  <si>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</si>
  <si>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</si>
  <si>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</si>
  <si>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</si>
  <si>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</si>
  <si>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</si>
  <si>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</si>
  <si>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</si>
  <si>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</si>
  <si>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</si>
  <si>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</si>
  <si>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</si>
  <si>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</si>
  <si>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</si>
  <si>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</si>
  <si>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</si>
  <si>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</si>
  <si>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</si>
  <si>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</si>
  <si>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</si>
  <si>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</si>
  <si>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</si>
  <si>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</si>
  <si>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</si>
  <si>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</si>
  <si>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</si>
  <si>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</si>
  <si>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</si>
  <si>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</si>
  <si>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</si>
  <si>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</si>
  <si>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</si>
  <si>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</si>
  <si>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</si>
  <si>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</si>
  <si>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</si>
  <si>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</si>
  <si>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</si>
  <si>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</si>
  <si>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</si>
  <si>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</si>
  <si>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</si>
  <si>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</si>
  <si>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</si>
  <si>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</si>
  <si>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</si>
  <si>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</si>
  <si>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</si>
  <si>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</si>
  <si>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</si>
  <si>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</si>
  <si>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</si>
  <si>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</si>
  <si>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</si>
  <si>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</si>
  <si>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</si>
  <si>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</si>
  <si>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</si>
  <si>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</si>
  <si>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</si>
  <si>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</si>
  <si>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</si>
  <si>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</si>
  <si>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</si>
  <si>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</si>
  <si>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</si>
  <si>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</si>
  <si>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</si>
  <si>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</si>
  <si>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</si>
  <si>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</si>
  <si>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</si>
  <si>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</si>
  <si>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</si>
  <si>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</si>
  <si>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</si>
  <si>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</si>
  <si>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</si>
  <si>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</si>
  <si>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</si>
  <si>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</si>
  <si>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</si>
  <si>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</si>
  <si>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</si>
  <si>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</si>
  <si>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</si>
  <si>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</si>
  <si>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</si>
  <si>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</si>
  <si>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</si>
  <si>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</si>
  <si>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</si>
  <si>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</si>
  <si>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</si>
  <si>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</si>
  <si>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</si>
  <si>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</si>
  <si>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</si>
  <si>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</si>
  <si>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</si>
  <si>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</si>
  <si>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</si>
  <si>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</si>
  <si>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</si>
  <si>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</si>
  <si>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</si>
  <si>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</si>
  <si>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</si>
  <si>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</si>
  <si>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</si>
  <si>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</si>
  <si>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</si>
  <si>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</si>
  <si>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</si>
  <si>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</si>
  <si>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</si>
  <si>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</si>
  <si>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</si>
  <si>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</si>
  <si>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</si>
  <si>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</si>
  <si>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</si>
  <si>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</si>
  <si>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</si>
  <si>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</si>
  <si>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</si>
  <si>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</si>
  <si>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</si>
  <si>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</si>
  <si>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</si>
  <si>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</si>
  <si>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</si>
  <si>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</si>
  <si>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</si>
  <si>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</si>
  <si>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</si>
  <si>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</si>
  <si>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</si>
  <si>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</si>
  <si>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</si>
  <si>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</si>
  <si>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</si>
  <si>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</si>
  <si>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</si>
  <si>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</si>
  <si>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</si>
  <si>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</si>
  <si>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</si>
  <si>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</si>
  <si>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</si>
  <si>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</si>
  <si>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</si>
  <si>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</si>
  <si>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</si>
  <si>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</si>
  <si>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</si>
  <si>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</si>
  <si>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</si>
  <si>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</si>
  <si>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</si>
  <si>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</si>
  <si>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</si>
  <si>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</si>
  <si>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</si>
  <si>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</si>
  <si>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</si>
  <si>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</si>
  <si>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</si>
  <si>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</si>
  <si>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</si>
  <si>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</si>
  <si>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</si>
  <si>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</si>
  <si>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</si>
  <si>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</si>
  <si>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</si>
  <si>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</si>
  <si>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</si>
  <si>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</si>
  <si>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</si>
  <si>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</si>
  <si>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</si>
  <si>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</si>
  <si>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</si>
  <si>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</si>
  <si>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</si>
  <si>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</si>
  <si>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</si>
  <si>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</si>
  <si>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</si>
  <si>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</si>
  <si>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</si>
  <si>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</si>
  <si>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</si>
  <si>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</si>
  <si>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</si>
  <si>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</si>
  <si>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</si>
  <si>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</si>
  <si>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</si>
  <si>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</si>
  <si>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</si>
  <si>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</si>
  <si>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</si>
  <si>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</si>
  <si>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</si>
  <si>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</si>
  <si>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</si>
  <si>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</si>
  <si>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</si>
  <si>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</si>
  <si>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</si>
  <si>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</si>
  <si>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</si>
  <si>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</si>
  <si>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</si>
  <si>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</si>
  <si>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</si>
  <si>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</si>
  <si>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</si>
  <si>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</si>
  <si>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</si>
  <si>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</si>
  <si>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</si>
  <si>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</si>
  <si>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</si>
  <si>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</si>
  <si>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</si>
  <si>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</si>
  <si>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</si>
  <si>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</si>
  <si>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</si>
  <si>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</si>
  <si>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</si>
  <si>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</si>
  <si>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</si>
  <si>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</si>
  <si>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</si>
  <si>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</si>
  <si>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</si>
  <si>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</si>
  <si>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</si>
  <si>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</si>
  <si>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</si>
  <si>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</si>
  <si>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</si>
  <si>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</si>
  <si>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</si>
  <si>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</si>
  <si>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</si>
  <si>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</si>
  <si>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</si>
  <si>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</si>
  <si>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</si>
  <si>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</si>
  <si>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</si>
  <si>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</si>
  <si>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</si>
  <si>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</si>
  <si>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</si>
  <si>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</si>
  <si>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</si>
  <si>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</si>
  <si>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</si>
  <si>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</si>
  <si>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</si>
  <si>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</si>
  <si>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</si>
  <si>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</si>
  <si>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</si>
  <si>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</si>
  <si>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</si>
  <si>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</si>
  <si>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</si>
  <si>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</si>
  <si>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</si>
  <si>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</si>
  <si>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</si>
  <si>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</si>
  <si>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</si>
  <si>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</si>
  <si>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</si>
  <si>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</si>
  <si>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</si>
  <si>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</si>
  <si>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</si>
  <si>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</si>
  <si>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</si>
  <si>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</si>
  <si>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</si>
  <si>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</si>
  <si>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</si>
  <si>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</si>
  <si>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</si>
  <si>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</si>
  <si>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</si>
  <si>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</si>
  <si>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</si>
  <si>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</si>
  <si>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</si>
  <si>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</si>
  <si>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</si>
  <si>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</si>
  <si>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</si>
  <si>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</si>
  <si>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</si>
  <si>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</si>
  <si>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</si>
  <si>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</si>
  <si>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</si>
  <si>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</si>
  <si>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</si>
  <si>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</si>
  <si>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</si>
  <si>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</si>
  <si>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</si>
  <si>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</si>
  <si>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</si>
  <si>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</si>
  <si>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</si>
  <si>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</si>
  <si>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</si>
  <si>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</si>
  <si>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</si>
  <si>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</si>
  <si>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</si>
  <si>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</si>
  <si>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</si>
  <si>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</si>
  <si>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</si>
  <si>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</si>
  <si>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</si>
  <si>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</si>
  <si>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</si>
  <si>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</si>
  <si>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</si>
  <si>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</si>
  <si>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</si>
  <si>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</si>
  <si>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</si>
  <si>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</si>
  <si>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</si>
  <si>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</si>
  <si>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</si>
  <si>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</si>
  <si>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</si>
  <si>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</si>
  <si>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</si>
  <si>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</si>
  <si>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</si>
  <si>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</si>
  <si>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</si>
  <si>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</si>
  <si>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</si>
  <si>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</si>
  <si>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</si>
  <si>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</si>
  <si>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</si>
  <si>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</si>
  <si>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</si>
  <si>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</si>
  <si>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</si>
  <si>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</si>
  <si>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</si>
  <si>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</si>
  <si>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</si>
  <si>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</si>
  <si>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</si>
  <si>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</si>
  <si>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</si>
  <si>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</si>
  <si>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</si>
  <si>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</si>
  <si>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</si>
  <si>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</si>
  <si>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</si>
  <si>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</si>
  <si>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</si>
  <si>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</si>
  <si>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</si>
  <si>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</si>
  <si>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</si>
  <si>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</si>
  <si>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</si>
  <si>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</si>
  <si>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</si>
  <si>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</si>
  <si>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</si>
  <si>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</si>
  <si>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</si>
  <si>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</si>
  <si>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</si>
  <si>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</si>
  <si>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</si>
  <si>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</si>
  <si>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</si>
  <si>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</si>
  <si>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</si>
  <si>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</si>
  <si>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</si>
  <si>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</si>
  <si>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</si>
  <si>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</si>
  <si>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</si>
  <si>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</si>
  <si>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</si>
  <si>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</si>
  <si>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</si>
  <si>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</si>
  <si>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</si>
  <si>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</si>
  <si>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</si>
  <si>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</si>
  <si>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</si>
  <si>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</si>
  <si>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</si>
  <si>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</si>
  <si>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</si>
  <si>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</si>
  <si>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</si>
  <si>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</si>
  <si>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</si>
  <si>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</si>
  <si>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</si>
  <si>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</si>
  <si>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</si>
  <si>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</si>
  <si>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</si>
  <si>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</si>
  <si>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</si>
  <si>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</si>
  <si>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</si>
  <si>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</si>
  <si>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</si>
  <si>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</si>
  <si>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</si>
  <si>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</si>
  <si>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</si>
  <si>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</si>
  <si>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</si>
  <si>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</si>
  <si>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</si>
  <si>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</si>
  <si>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</si>
  <si>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</si>
  <si>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</si>
  <si>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</si>
  <si>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</si>
  <si>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</si>
  <si>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</si>
  <si>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</si>
  <si>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</si>
  <si>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</si>
  <si>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</si>
  <si>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</si>
  <si>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</si>
  <si>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</si>
  <si>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</si>
  <si>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</si>
  <si>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</si>
  <si>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</si>
  <si>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</si>
  <si>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</si>
  <si>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</si>
  <si>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</si>
  <si>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</si>
  <si>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</si>
  <si>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</si>
  <si>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</si>
  <si>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</si>
  <si>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</si>
  <si>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</si>
  <si>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</si>
  <si>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</si>
  <si>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</si>
  <si>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</si>
  <si>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</si>
  <si>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</si>
  <si>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</si>
  <si>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</si>
  <si>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</si>
  <si>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</si>
  <si>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</si>
  <si>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</si>
  <si>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</si>
  <si>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</si>
  <si>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</si>
  <si>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</si>
  <si>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</si>
  <si>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</si>
  <si>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</si>
  <si>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</si>
  <si>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</si>
  <si>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</si>
  <si>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</si>
  <si>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</si>
  <si>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</si>
  <si>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</si>
  <si>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</si>
  <si>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</si>
  <si>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</si>
  <si>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</si>
  <si>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</si>
  <si>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</si>
  <si>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</si>
  <si>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</si>
  <si>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</si>
  <si>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</si>
  <si>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</si>
  <si>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</si>
  <si>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</si>
  <si>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</si>
  <si>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</si>
  <si>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</si>
  <si>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</si>
  <si>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</si>
  <si>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</si>
  <si>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</si>
  <si>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</si>
  <si>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</si>
  <si>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</si>
  <si>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</si>
  <si>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</si>
  <si>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</si>
  <si>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</si>
  <si>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</si>
  <si>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</si>
  <si>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</si>
  <si>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</si>
  <si>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</si>
  <si>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</si>
  <si>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</si>
  <si>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</si>
  <si>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</si>
  <si>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</si>
  <si>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</si>
  <si>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</si>
  <si>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</si>
  <si>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</si>
  <si>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</si>
  <si>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</si>
  <si>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</si>
  <si>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</si>
  <si>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</si>
  <si>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</si>
  <si>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</si>
  <si>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</si>
  <si>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</si>
  <si>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</si>
  <si>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</si>
  <si>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</si>
  <si>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</si>
  <si>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</si>
  <si>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</si>
  <si>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</si>
  <si>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</si>
  <si>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</si>
  <si>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</si>
  <si>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</si>
  <si>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</si>
  <si>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</si>
  <si>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</si>
  <si>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</si>
  <si>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</si>
  <si>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</si>
  <si>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</si>
  <si>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</si>
  <si>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</si>
  <si>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</si>
  <si>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</si>
  <si>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</si>
  <si>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</si>
  <si>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</si>
  <si>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</si>
  <si>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</si>
  <si>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</si>
  <si>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</si>
  <si>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</si>
  <si>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</si>
  <si>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</si>
  <si>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</si>
  <si>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</si>
  <si>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</si>
  <si>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</si>
  <si>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</si>
  <si>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</si>
  <si>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</si>
  <si>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</si>
  <si>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</si>
  <si>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</si>
  <si>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</si>
  <si>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</si>
  <si>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</si>
  <si>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</si>
  <si>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</si>
  <si>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</si>
  <si>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</si>
  <si>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</si>
  <si>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</si>
  <si>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</si>
  <si>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</si>
  <si>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</si>
  <si>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</si>
  <si>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</si>
  <si>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</si>
  <si>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</si>
  <si>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</si>
  <si>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</si>
  <si>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</si>
  <si>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</si>
  <si>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</si>
  <si>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</si>
  <si>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</si>
  <si>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</si>
  <si>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</si>
  <si>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</si>
  <si>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</si>
  <si>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</si>
  <si>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</si>
  <si>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</si>
  <si>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</si>
  <si>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</si>
  <si>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</si>
  <si>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</si>
  <si>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</si>
  <si>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</si>
  <si>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</si>
  <si>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</si>
  <si>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</si>
  <si>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</si>
  <si>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</si>
  <si>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</si>
  <si>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</si>
  <si>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</si>
  <si>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</si>
  <si>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</si>
  <si>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</si>
  <si>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</si>
  <si>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</si>
  <si>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</si>
  <si>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</si>
  <si>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</si>
  <si>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</si>
  <si>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</si>
  <si>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</si>
  <si>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</si>
  <si>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</si>
  <si>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</si>
  <si>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</si>
  <si>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</si>
  <si>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</si>
  <si>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</si>
  <si>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</si>
  <si>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</si>
  <si>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</si>
  <si>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</si>
  <si>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</si>
  <si>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</si>
  <si>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</si>
  <si>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</si>
  <si>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</si>
  <si>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</si>
  <si>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</si>
  <si>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</si>
  <si>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</si>
  <si>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</si>
  <si>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</si>
  <si>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</si>
  <si>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</si>
  <si>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</si>
  <si>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</si>
  <si>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</si>
  <si>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</si>
  <si>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</si>
  <si>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</si>
  <si>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</si>
  <si>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</si>
  <si>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</si>
  <si>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</si>
  <si>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</si>
  <si>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</si>
  <si>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</si>
  <si>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</si>
  <si>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</si>
  <si>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</si>
  <si>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</si>
  <si>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</si>
  <si>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</si>
  <si>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</si>
  <si>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</si>
  <si>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</si>
  <si>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</si>
  <si>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</si>
  <si>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</si>
  <si>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</si>
  <si>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</si>
  <si>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</si>
  <si>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</si>
  <si>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</si>
  <si>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</si>
  <si>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</si>
  <si>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</si>
  <si>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</si>
  <si>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</si>
  <si>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</si>
  <si>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</si>
  <si>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</si>
  <si>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</si>
  <si>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</si>
  <si>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</si>
  <si>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</si>
  <si>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</si>
  <si>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</si>
  <si>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</si>
  <si>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</si>
  <si>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</si>
  <si>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</si>
  <si>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</si>
  <si>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</si>
  <si>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</si>
  <si>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</si>
  <si>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</si>
  <si>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</si>
  <si>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</si>
  <si>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</si>
  <si>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</si>
  <si>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</si>
  <si>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</si>
  <si>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</si>
  <si>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</si>
  <si>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</si>
  <si>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</si>
  <si>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</si>
  <si>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</si>
  <si>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</si>
  <si>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</si>
  <si>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</si>
  <si>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</si>
  <si>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</si>
  <si>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</si>
  <si>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</si>
  <si>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</si>
  <si>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</si>
  <si>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</si>
  <si>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</si>
  <si>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</si>
  <si>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</si>
  <si>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</si>
  <si>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</si>
  <si>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</si>
  <si>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</si>
  <si>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</si>
  <si>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</si>
  <si>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</si>
  <si>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</si>
  <si>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</si>
  <si>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</si>
  <si>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</si>
  <si>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</si>
  <si>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</si>
  <si>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</si>
  <si>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</si>
  <si>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</si>
  <si>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</si>
  <si>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</si>
  <si>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</si>
  <si>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</si>
  <si>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</si>
  <si>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</si>
  <si>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</si>
  <si>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</si>
  <si>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</si>
  <si>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</si>
  <si>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</si>
  <si>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</si>
  <si>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</si>
  <si>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</si>
  <si>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</si>
  <si>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</si>
  <si>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</si>
  <si>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</si>
  <si>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</si>
  <si>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</si>
  <si>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</si>
  <si>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</si>
  <si>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</si>
  <si>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</si>
  <si>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</si>
  <si>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</si>
  <si>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</si>
  <si>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</si>
  <si>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</si>
  <si>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</si>
  <si>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</si>
  <si>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</si>
  <si>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</si>
  <si>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</si>
  <si>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</si>
  <si>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</si>
  <si>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</si>
  <si>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</si>
  <si>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</si>
  <si>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</si>
  <si>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</si>
  <si>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</si>
  <si>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</si>
  <si>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</si>
  <si>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</si>
  <si>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</si>
  <si>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</si>
  <si>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</si>
  <si>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</si>
  <si>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</si>
  <si>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</si>
  <si>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</si>
  <si>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</si>
  <si>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</si>
  <si>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</si>
  <si>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</si>
  <si>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</si>
  <si>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</si>
  <si>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</si>
  <si>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</si>
  <si>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</si>
  <si>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</si>
  <si>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</si>
  <si>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</si>
  <si>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</si>
  <si>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</si>
  <si>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</si>
  <si>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</si>
  <si>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</si>
  <si>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</si>
  <si>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</si>
  <si>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</si>
  <si>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</si>
  <si>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</si>
  <si>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</si>
  <si>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</si>
  <si>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</si>
  <si>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</si>
  <si>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</si>
  <si>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</si>
  <si>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</si>
  <si>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</si>
  <si>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</si>
  <si>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</si>
  <si>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</si>
  <si>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</si>
  <si>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</si>
  <si>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</si>
  <si>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</si>
  <si>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</si>
  <si>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</si>
  <si>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</si>
  <si>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</si>
  <si>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</si>
  <si>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</si>
  <si>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</si>
  <si>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</si>
  <si>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</si>
  <si>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</si>
  <si>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</si>
  <si>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</si>
  <si>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</si>
  <si>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</si>
  <si>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</si>
  <si>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</si>
  <si>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</si>
  <si>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</si>
  <si>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</si>
  <si>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</si>
  <si>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</si>
  <si>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</si>
  <si>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</si>
  <si>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</si>
  <si>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</si>
  <si>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</si>
  <si>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</si>
  <si>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</si>
  <si>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</si>
  <si>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</si>
  <si>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</si>
  <si>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</si>
  <si>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</si>
  <si>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</si>
  <si>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</si>
  <si>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</si>
  <si>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</si>
  <si>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</si>
  <si>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</si>
  <si>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</si>
  <si>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</si>
  <si>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</si>
  <si>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</si>
  <si>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</si>
  <si>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</si>
  <si>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</si>
  <si>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</si>
  <si>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</si>
  <si>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</si>
  <si>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</si>
  <si>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</si>
  <si>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</si>
  <si>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</si>
  <si>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</si>
  <si>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</si>
  <si>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</si>
  <si>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</si>
  <si>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</si>
  <si>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</si>
  <si>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</si>
  <si>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</si>
  <si>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</si>
  <si>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</si>
  <si>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</si>
  <si>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</si>
  <si>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</si>
  <si>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</si>
  <si>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</si>
  <si>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</si>
  <si>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</si>
  <si>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</si>
  <si>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</si>
  <si>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</si>
  <si>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</si>
  <si>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</si>
  <si>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</si>
  <si>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</si>
  <si>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</si>
  <si>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</si>
  <si>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</si>
  <si>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</si>
  <si>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</si>
  <si>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</si>
  <si>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</si>
  <si>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</si>
  <si>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</si>
  <si>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</si>
  <si>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</si>
  <si>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</si>
  <si>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</si>
  <si>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</si>
  <si>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</si>
  <si>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</si>
  <si>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</si>
  <si>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</si>
  <si>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</si>
  <si>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</si>
  <si>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</si>
  <si>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</si>
  <si>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</si>
  <si>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</si>
  <si>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</si>
  <si>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</si>
  <si>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</si>
  <si>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</si>
  <si>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</si>
  <si>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</si>
  <si>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</si>
  <si>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</si>
  <si>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</si>
  <si>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</si>
  <si>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</si>
  <si>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</si>
  <si>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</si>
  <si>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</si>
  <si>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</si>
  <si>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</si>
  <si>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</si>
  <si>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</si>
  <si>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</si>
  <si>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</si>
  <si>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</si>
  <si>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</si>
  <si>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</si>
  <si>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</si>
  <si>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</si>
  <si>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</si>
  <si>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</si>
  <si>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</si>
  <si>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</si>
  <si>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</si>
  <si>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</si>
  <si>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</si>
  <si>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</si>
  <si>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</si>
  <si>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</si>
  <si>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</si>
  <si>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</si>
  <si>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</si>
  <si>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</si>
  <si>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</si>
  <si>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</si>
  <si>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</si>
  <si>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</si>
  <si>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</si>
  <si>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</si>
  <si>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</si>
  <si>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</si>
  <si>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</si>
  <si>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</si>
  <si>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</si>
  <si>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</si>
  <si>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</si>
  <si>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</si>
  <si>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</si>
  <si>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</si>
  <si>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</si>
  <si>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</si>
  <si>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</si>
  <si>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</si>
  <si>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</si>
  <si>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</si>
  <si>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</si>
  <si>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</si>
  <si>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</si>
  <si>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</si>
  <si>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</si>
  <si>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</si>
  <si>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</si>
  <si>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</si>
  <si>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</si>
  <si>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</si>
  <si>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</si>
  <si>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</si>
  <si>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</si>
  <si>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</si>
  <si>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</si>
  <si>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</si>
  <si>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</si>
  <si>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</si>
  <si>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</si>
  <si>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</si>
  <si>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</si>
  <si>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</si>
  <si>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</si>
  <si>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</si>
  <si>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</si>
  <si>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</si>
  <si>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</si>
  <si>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</si>
  <si>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</si>
  <si>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</si>
  <si>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</si>
  <si>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</si>
  <si>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</si>
  <si>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</si>
  <si>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</si>
  <si>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</si>
  <si>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</si>
  <si>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</si>
  <si>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</si>
  <si>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</si>
  <si>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</si>
  <si>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</si>
  <si>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</si>
  <si>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</si>
  <si>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</si>
  <si>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</si>
  <si>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</si>
  <si>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</si>
  <si>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</si>
  <si>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</si>
  <si>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</si>
  <si>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</si>
  <si>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</si>
  <si>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</si>
  <si>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</si>
  <si>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</si>
  <si>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</si>
  <si>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</si>
  <si>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</si>
  <si>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</si>
  <si>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</si>
  <si>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</si>
  <si>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</si>
  <si>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</si>
  <si>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</si>
  <si>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</si>
  <si>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</si>
  <si>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</si>
  <si>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</si>
  <si>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</si>
  <si>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</si>
  <si>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</si>
  <si>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</si>
  <si>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</si>
  <si>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</si>
  <si>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</si>
  <si>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</si>
  <si>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</si>
  <si>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</si>
  <si>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</si>
  <si>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</si>
  <si>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</si>
  <si>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</si>
  <si>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</si>
  <si>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</si>
  <si>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</si>
  <si>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</si>
  <si>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</si>
  <si>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</si>
  <si>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</si>
  <si>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</si>
  <si>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</si>
  <si>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</si>
  <si>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</si>
  <si>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</si>
  <si>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</si>
  <si>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</si>
  <si>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</si>
  <si>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</si>
  <si>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</si>
  <si>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</si>
  <si>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</si>
  <si>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</si>
  <si>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</si>
  <si>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</si>
  <si>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</si>
  <si>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</si>
  <si>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</si>
  <si>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</si>
  <si>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</si>
  <si>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</si>
  <si>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</si>
  <si>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</si>
  <si>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</si>
  <si>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</si>
  <si>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</si>
  <si>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</si>
  <si>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</si>
  <si>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</si>
  <si>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</si>
  <si>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</si>
  <si>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</si>
  <si>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</si>
  <si>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</si>
  <si>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</si>
  <si>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</si>
  <si>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</si>
  <si>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</si>
  <si>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</si>
  <si>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</si>
  <si>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</si>
  <si>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</si>
  <si>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</si>
  <si>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</si>
  <si>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</si>
  <si>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</si>
  <si>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</si>
  <si>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</si>
  <si>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</si>
  <si>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</si>
  <si>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</si>
  <si>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</si>
  <si>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</si>
  <si>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</si>
  <si>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</si>
  <si>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</si>
  <si>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</si>
  <si>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</si>
  <si>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</si>
  <si>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</si>
  <si>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</si>
  <si>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</si>
  <si>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</si>
  <si>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</si>
  <si>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</si>
  <si>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</si>
  <si>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</si>
  <si>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</si>
  <si>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</si>
  <si>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</si>
  <si>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</si>
  <si>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</si>
  <si>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</si>
  <si>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</si>
  <si>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</si>
  <si>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</si>
  <si>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</si>
  <si>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</si>
  <si>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</si>
  <si>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</si>
  <si>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</si>
  <si>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</si>
  <si>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</si>
  <si>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</si>
  <si>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</si>
  <si>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</si>
  <si>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</si>
  <si>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</si>
  <si>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</si>
  <si>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</si>
  <si>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</si>
  <si>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</si>
  <si>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</si>
  <si>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</si>
  <si>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</si>
  <si>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</si>
  <si>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</si>
  <si>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</si>
  <si>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</si>
  <si>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</si>
  <si>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</si>
  <si>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</si>
  <si>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</si>
  <si>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</si>
  <si>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</si>
  <si>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</si>
  <si>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</si>
  <si>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</si>
  <si>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</si>
  <si>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</si>
  <si>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</si>
  <si>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</si>
  <si>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</si>
  <si>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</si>
  <si>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</si>
  <si>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</si>
  <si>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</si>
  <si>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</si>
  <si>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</si>
  <si>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</si>
  <si>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</si>
  <si>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</si>
  <si>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</si>
  <si>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</si>
  <si>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</si>
  <si>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</si>
  <si>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</si>
  <si>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</si>
  <si>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</si>
  <si>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</si>
  <si>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</si>
  <si>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</si>
  <si>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</si>
  <si>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</si>
  <si>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</si>
  <si>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</si>
  <si>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</si>
  <si>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</si>
  <si>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</si>
  <si>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</si>
  <si>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</si>
  <si>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</si>
  <si>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</si>
  <si>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</si>
  <si>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</si>
  <si>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</si>
  <si>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</si>
  <si>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</si>
  <si>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</si>
  <si>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</si>
  <si>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</si>
  <si>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</si>
  <si>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</si>
  <si>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</si>
  <si>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</si>
  <si>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</si>
  <si>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</si>
  <si>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</si>
  <si>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</si>
  <si>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</si>
  <si>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</si>
  <si>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</si>
  <si>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</si>
  <si>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</si>
  <si>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</si>
  <si>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</si>
  <si>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</si>
  <si>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</si>
  <si>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</si>
  <si>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</si>
  <si>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</si>
  <si>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</si>
  <si>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</si>
  <si>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</si>
  <si>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</si>
  <si>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</si>
  <si>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</si>
  <si>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</si>
  <si>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</si>
  <si>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</si>
  <si>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</si>
  <si>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</si>
  <si>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</si>
  <si>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</si>
  <si>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</si>
  <si>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</si>
  <si>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</si>
  <si>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</si>
  <si>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</si>
  <si>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</si>
  <si>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</si>
  <si>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</si>
  <si>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</si>
  <si>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</si>
  <si>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</si>
  <si>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</si>
  <si>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</si>
  <si>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</si>
  <si>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</si>
  <si>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</si>
  <si>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</si>
  <si>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</si>
  <si>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</si>
  <si>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</si>
  <si>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</si>
  <si>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</si>
  <si>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</si>
  <si>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</si>
  <si>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</si>
  <si>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</si>
  <si>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</si>
  <si>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</si>
  <si>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</si>
  <si>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</si>
  <si>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</si>
  <si>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</si>
  <si>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</si>
  <si>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</si>
  <si>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</si>
  <si>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</si>
  <si>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</si>
  <si>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</si>
  <si>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</si>
  <si>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</si>
  <si>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</si>
  <si>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</si>
  <si>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</si>
  <si>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</si>
  <si>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</si>
  <si>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</si>
  <si>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</si>
  <si>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</si>
  <si>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</si>
  <si>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</si>
  <si>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</si>
  <si>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</si>
  <si>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</si>
  <si>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</si>
  <si>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</si>
  <si>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</si>
  <si>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</si>
  <si>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</si>
  <si>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</si>
  <si>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</si>
  <si>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</si>
  <si>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</si>
  <si>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</si>
  <si>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</si>
  <si>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</si>
  <si>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</si>
  <si>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</si>
  <si>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</si>
  <si>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</si>
  <si>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</si>
  <si>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</si>
  <si>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</si>
  <si>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</si>
  <si>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</si>
  <si>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</si>
  <si>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</si>
  <si>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</si>
  <si>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</si>
  <si>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</si>
  <si>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</si>
  <si>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</si>
  <si>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</si>
  <si>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</si>
  <si>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</si>
  <si>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</si>
  <si>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</si>
  <si>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</si>
  <si>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</si>
  <si>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</si>
  <si>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</si>
  <si>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</si>
  <si>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</si>
  <si>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</si>
  <si>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</si>
  <si>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</si>
  <si>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</si>
  <si>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</si>
  <si>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</si>
  <si>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</si>
  <si>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</si>
  <si>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</si>
  <si>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</si>
  <si>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</si>
  <si>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</si>
  <si>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</si>
  <si>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</si>
  <si>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</si>
  <si>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</si>
  <si>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</si>
  <si>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</si>
  <si>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</si>
  <si>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</si>
  <si>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</si>
  <si>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</si>
  <si>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</si>
  <si>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</si>
  <si>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</si>
  <si>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</si>
  <si>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</si>
  <si>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</si>
  <si>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</si>
  <si>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</si>
  <si>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</si>
  <si>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</si>
  <si>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</si>
  <si>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</si>
  <si>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</si>
  <si>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</si>
  <si>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</si>
  <si>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</si>
  <si>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</si>
  <si>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</si>
  <si>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</si>
  <si>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</si>
  <si>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</si>
  <si>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</si>
  <si>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</si>
  <si>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</si>
  <si>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</si>
  <si>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</si>
  <si>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</si>
  <si>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</si>
  <si>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</si>
  <si>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</si>
  <si>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</si>
  <si>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</si>
  <si>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</si>
  <si>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</si>
  <si>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</si>
  <si>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</si>
  <si>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</si>
  <si>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</si>
  <si>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</si>
  <si>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</si>
  <si>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</si>
  <si>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</si>
  <si>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</si>
  <si>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</si>
  <si>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</si>
  <si>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</si>
  <si>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</si>
  <si>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</si>
  <si>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</si>
  <si>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</si>
  <si>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</si>
  <si>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</si>
  <si>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</si>
  <si>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</si>
  <si>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</si>
  <si>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</si>
  <si>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</si>
  <si>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</si>
  <si>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</si>
  <si>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</si>
  <si>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</si>
  <si>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</si>
  <si>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</si>
  <si>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</si>
  <si>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</si>
  <si>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</si>
  <si>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</si>
  <si>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</si>
  <si>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</si>
  <si>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</si>
  <si>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</si>
  <si>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</si>
  <si>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</si>
  <si>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</si>
  <si>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</si>
  <si>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</si>
  <si>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</si>
  <si>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</si>
  <si>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</si>
  <si>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</si>
  <si>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</si>
  <si>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</si>
  <si>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</si>
  <si>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</si>
  <si>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</si>
  <si>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</si>
  <si>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</si>
  <si>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</si>
  <si>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</si>
  <si>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</si>
  <si>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</si>
  <si>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</si>
  <si>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</si>
  <si>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</si>
  <si>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</si>
  <si>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</si>
  <si>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</si>
  <si>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</si>
  <si>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</si>
  <si>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</si>
  <si>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</si>
  <si>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</si>
  <si>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</si>
  <si>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</si>
  <si>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</si>
  <si>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</si>
  <si>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</si>
  <si>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</si>
  <si>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</si>
  <si>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</si>
  <si>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</si>
  <si>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</si>
  <si>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</si>
  <si>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</si>
  <si>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</si>
  <si>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</si>
  <si>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</si>
  <si>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</si>
  <si>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</si>
  <si>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</si>
  <si>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</si>
  <si>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</si>
  <si>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</si>
  <si>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</si>
  <si>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</si>
  <si>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</si>
  <si>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</si>
  <si>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</si>
  <si>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</si>
  <si>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</si>
  <si>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</si>
  <si>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</si>
  <si>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</si>
  <si>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</si>
  <si>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</si>
  <si>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</si>
  <si>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</si>
  <si>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</si>
  <si>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</si>
  <si>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</si>
  <si>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</si>
  <si>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</si>
  <si>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</si>
  <si>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</si>
  <si>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</si>
  <si>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</si>
  <si>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</si>
  <si>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</si>
  <si>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</si>
  <si>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</si>
  <si>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</si>
  <si>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</si>
  <si>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</si>
  <si>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</si>
  <si>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</si>
  <si>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</si>
  <si>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</si>
  <si>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</si>
  <si>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</si>
  <si>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</si>
  <si>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</si>
  <si>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</si>
  <si>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</si>
  <si>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</si>
  <si>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</si>
  <si>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</si>
  <si>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</si>
  <si>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</si>
  <si>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</si>
  <si>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</si>
  <si>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</si>
  <si>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</si>
  <si>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</si>
  <si>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</si>
  <si>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</si>
  <si>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</si>
  <si>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</si>
  <si>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</si>
  <si>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</si>
  <si>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</si>
  <si>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</si>
  <si>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</si>
  <si>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</si>
  <si>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</si>
  <si>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</si>
  <si>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</si>
  <si>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</si>
  <si>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</si>
  <si>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</si>
  <si>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</si>
  <si>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</si>
  <si>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</si>
  <si>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</si>
  <si>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</si>
  <si>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</si>
  <si>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</si>
  <si>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</si>
  <si>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</si>
  <si>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</si>
  <si>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</si>
  <si>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</si>
  <si>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</si>
  <si>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</si>
  <si>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</si>
  <si>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</si>
  <si>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</si>
  <si>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</si>
  <si>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</si>
  <si>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</si>
  <si>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</si>
  <si>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</si>
  <si>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</si>
  <si>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</si>
  <si>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</si>
  <si>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</si>
  <si>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</si>
  <si>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</si>
  <si>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</si>
  <si>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</si>
  <si>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</si>
  <si>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</si>
  <si>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</si>
  <si>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</si>
  <si>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</si>
  <si>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</si>
  <si>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</si>
  <si>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</si>
  <si>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</si>
  <si>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</si>
  <si>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</si>
  <si>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</si>
  <si>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</si>
  <si>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</si>
  <si>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</si>
  <si>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</si>
  <si>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</si>
  <si>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</si>
  <si>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</si>
  <si>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</si>
  <si>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</si>
  <si>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</si>
  <si>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</si>
  <si>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</si>
  <si>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</si>
  <si>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</si>
  <si>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</si>
  <si>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</si>
  <si>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</si>
  <si>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</si>
  <si>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</si>
  <si>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</si>
  <si>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</si>
  <si>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</si>
  <si>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</si>
  <si>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</si>
  <si>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</si>
  <si>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</si>
  <si>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</si>
  <si>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</si>
  <si>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</si>
  <si>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</si>
  <si>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</si>
  <si>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</si>
  <si>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</si>
  <si>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</si>
  <si>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</si>
  <si>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</si>
  <si>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</si>
  <si>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</si>
  <si>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</si>
  <si>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</si>
  <si>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</si>
  <si>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</si>
  <si>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</si>
  <si>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</si>
  <si>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</si>
  <si>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</si>
  <si>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</si>
  <si>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</si>
  <si>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</si>
  <si>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</si>
  <si>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</si>
  <si>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</si>
  <si>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</si>
  <si>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</si>
  <si>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</si>
  <si>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</si>
  <si>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</si>
  <si>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</si>
  <si>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</si>
  <si>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</si>
  <si>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</si>
  <si>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</si>
  <si>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</si>
  <si>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</si>
  <si>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</si>
  <si>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</si>
  <si>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</si>
  <si>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</si>
  <si>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</si>
  <si>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</si>
  <si>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</si>
  <si>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</si>
  <si>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</si>
  <si>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</si>
  <si>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</si>
  <si>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</si>
  <si>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</si>
  <si>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</si>
  <si>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</si>
  <si>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</si>
  <si>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</si>
  <si>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</si>
  <si>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</si>
  <si>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</si>
  <si>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</si>
  <si>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</si>
  <si>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</si>
  <si>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</si>
  <si>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</si>
  <si>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</si>
  <si>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</si>
  <si>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</si>
  <si>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</si>
  <si>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</si>
  <si>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</si>
  <si>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</si>
  <si>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</si>
  <si>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</si>
  <si>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</si>
  <si>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</si>
  <si>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</si>
  <si>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</si>
  <si>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</si>
  <si>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</si>
  <si>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</si>
  <si>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</si>
  <si>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</si>
  <si>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</si>
  <si>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</si>
  <si>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</si>
  <si>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</si>
  <si>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</si>
  <si>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</si>
  <si>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</si>
  <si>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</si>
  <si>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</si>
  <si>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</si>
  <si>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</si>
  <si>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</si>
  <si>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</si>
  <si>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</si>
  <si>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</si>
  <si>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</si>
  <si>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</si>
  <si>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</si>
  <si>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</si>
  <si>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</si>
  <si>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</si>
  <si>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</si>
  <si>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</si>
  <si>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</si>
  <si>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</si>
  <si>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</si>
  <si>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</si>
  <si>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</si>
  <si>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</si>
  <si>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</si>
  <si>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</si>
  <si>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</si>
  <si>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</si>
  <si>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</si>
  <si>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</si>
  <si>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</si>
  <si>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</si>
  <si>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</si>
  <si>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</si>
  <si>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</si>
  <si>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</si>
  <si>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</si>
  <si>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</si>
  <si>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</si>
  <si>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</si>
  <si>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</si>
  <si>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</si>
  <si>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</si>
  <si>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</si>
  <si>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</si>
  <si>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</si>
  <si>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</si>
  <si>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</si>
  <si>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</si>
  <si>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</si>
  <si>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</si>
  <si>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</si>
  <si>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</si>
  <si>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</si>
  <si>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</si>
  <si>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</si>
  <si>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</si>
  <si>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</si>
  <si>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</si>
  <si>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</si>
  <si>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</si>
  <si>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</si>
  <si>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</si>
  <si>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</si>
  <si>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</si>
  <si>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</si>
  <si>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</si>
  <si>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</si>
  <si>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</si>
  <si>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</si>
  <si>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</si>
  <si>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</si>
  <si>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</si>
  <si>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</si>
  <si>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</si>
  <si>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</si>
  <si>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</si>
  <si>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</si>
  <si>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</si>
  <si>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</si>
  <si>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</si>
  <si>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</si>
  <si>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</si>
  <si>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</si>
  <si>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</si>
  <si>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</si>
  <si>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</si>
  <si>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</si>
  <si>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</si>
  <si>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</si>
  <si>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</si>
  <si>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</si>
  <si>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</si>
  <si>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</si>
  <si>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</si>
  <si>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</si>
  <si>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</si>
  <si>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</si>
  <si>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</si>
  <si>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</si>
  <si>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</si>
  <si>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</si>
  <si>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</si>
  <si>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</si>
  <si>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</si>
  <si>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</si>
  <si>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</si>
  <si>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</si>
  <si>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</si>
  <si>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</si>
  <si>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</si>
  <si>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</si>
  <si>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</si>
  <si>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</si>
  <si>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</si>
  <si>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</si>
  <si>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</si>
  <si>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</si>
  <si>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</si>
  <si>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</si>
  <si>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</si>
  <si>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</si>
  <si>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</si>
  <si>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</si>
  <si>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</si>
  <si>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</si>
  <si>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</si>
  <si>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</si>
  <si>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</si>
  <si>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</si>
  <si>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</si>
  <si>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</si>
  <si>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</si>
  <si>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</si>
  <si>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</si>
  <si>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</si>
  <si>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</si>
  <si>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</si>
  <si>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</si>
  <si>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</si>
  <si>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</si>
  <si>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</si>
  <si>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</si>
  <si>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</si>
  <si>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</si>
  <si>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</si>
  <si>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</si>
  <si>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</si>
  <si>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</si>
  <si>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</si>
  <si>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</si>
  <si>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</si>
  <si>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</si>
  <si>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</si>
  <si>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</si>
  <si>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</si>
  <si>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</si>
  <si>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</si>
  <si>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</si>
  <si>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</si>
  <si>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</si>
  <si>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</si>
  <si>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</si>
  <si>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</si>
  <si>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</si>
  <si>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</si>
  <si>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</si>
  <si>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</si>
  <si>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</si>
  <si>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</si>
  <si>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</si>
  <si>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</si>
  <si>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</si>
  <si>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</si>
  <si>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</si>
  <si>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</si>
  <si>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</si>
  <si>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</si>
  <si>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</si>
  <si>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</si>
  <si>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</si>
  <si>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</si>
  <si>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</si>
  <si>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</si>
  <si>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</si>
  <si>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</si>
  <si>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</si>
  <si>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</si>
  <si>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</si>
  <si>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</si>
  <si>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</si>
  <si>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</si>
  <si>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</si>
  <si>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</si>
  <si>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</si>
  <si>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</si>
  <si>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</si>
  <si>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</si>
  <si>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</si>
  <si>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</si>
  <si>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</si>
  <si>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</si>
  <si>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</si>
  <si>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</si>
  <si>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</si>
  <si>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</si>
  <si>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</si>
  <si>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</si>
  <si>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</si>
  <si>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</si>
  <si>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</si>
  <si>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</si>
  <si>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</si>
  <si>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</si>
  <si>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</si>
  <si>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</si>
  <si>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</si>
  <si>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</si>
  <si>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</si>
  <si>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</si>
  <si>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</si>
  <si>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</si>
  <si>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</si>
  <si>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</si>
  <si>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</si>
  <si>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</si>
  <si>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</si>
  <si>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</si>
  <si>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</si>
  <si>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</si>
  <si>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</si>
  <si>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</si>
  <si>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</si>
  <si>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</si>
  <si>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</si>
  <si>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</si>
  <si>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</si>
  <si>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</si>
  <si>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</si>
  <si>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</si>
  <si>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</si>
  <si>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</si>
  <si>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</si>
  <si>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</si>
  <si>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</si>
  <si>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</si>
  <si>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</si>
  <si>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</si>
  <si>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</si>
  <si>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</si>
  <si>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</si>
  <si>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</si>
  <si>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</si>
  <si>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</si>
  <si>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</si>
  <si>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</si>
  <si>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</si>
  <si>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</si>
  <si>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</si>
  <si>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</si>
  <si>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</si>
  <si>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</si>
  <si>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</si>
  <si>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</si>
  <si>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</si>
  <si>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</si>
  <si>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</si>
  <si>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</si>
  <si>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</si>
  <si>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</si>
  <si>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</si>
  <si>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</si>
  <si>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</si>
  <si>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</si>
  <si>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</si>
  <si>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</si>
  <si>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</si>
  <si>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</si>
  <si>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</si>
  <si>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</si>
  <si>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</si>
  <si>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</si>
  <si>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</si>
  <si>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</si>
  <si>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</si>
  <si>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</si>
  <si>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</si>
  <si>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</si>
  <si>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</si>
  <si>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</si>
  <si>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</si>
  <si>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</si>
  <si>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</si>
  <si>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</si>
  <si>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</si>
  <si>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</si>
  <si>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</si>
  <si>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</si>
  <si>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</si>
  <si>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</si>
  <si>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</si>
  <si>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</si>
  <si>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</si>
  <si>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</si>
  <si>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</si>
  <si>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</si>
  <si>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</si>
  <si>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</si>
  <si>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</si>
  <si>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</si>
  <si>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</si>
  <si>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</si>
  <si>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</si>
  <si>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</si>
  <si>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</si>
  <si>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</si>
  <si>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</si>
  <si>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</si>
  <si>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</si>
  <si>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</si>
  <si>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</si>
  <si>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</si>
  <si>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</si>
  <si>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</si>
  <si>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</si>
  <si>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</si>
  <si>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</si>
  <si>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</si>
  <si>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</si>
  <si>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</si>
  <si>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</si>
  <si>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</si>
  <si>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</si>
  <si>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</si>
  <si>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</si>
  <si>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</si>
  <si>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</si>
  <si>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</si>
  <si>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</si>
  <si>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</si>
  <si>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</si>
  <si>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</si>
  <si>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</si>
  <si>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</si>
  <si>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</si>
  <si>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</si>
  <si>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</si>
  <si>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</si>
  <si>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</si>
  <si>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</si>
  <si>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</si>
  <si>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</si>
  <si>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</si>
  <si>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</si>
  <si>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</si>
  <si>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</si>
  <si>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</si>
  <si>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</si>
  <si>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</si>
  <si>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</si>
  <si>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</si>
  <si>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</si>
  <si>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</si>
  <si>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</si>
  <si>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</si>
  <si>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</si>
  <si>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</si>
  <si>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</si>
  <si>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</si>
  <si>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</si>
  <si>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</si>
  <si>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</si>
  <si>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</si>
  <si>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</si>
  <si>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</si>
  <si>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</si>
  <si>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</si>
  <si>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</si>
  <si>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</si>
  <si>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</si>
  <si>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</si>
  <si>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</si>
  <si>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</si>
  <si>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</si>
  <si>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</si>
  <si>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</si>
  <si>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</si>
  <si>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</si>
  <si>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</si>
  <si>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</si>
  <si>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</si>
  <si>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</si>
  <si>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</si>
  <si>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</si>
  <si>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</si>
  <si>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</si>
  <si>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</si>
  <si>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</si>
  <si>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</si>
  <si>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</si>
  <si>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</si>
  <si>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</si>
  <si>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</si>
  <si>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</si>
  <si>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</si>
  <si>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</si>
  <si>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</si>
  <si>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</si>
  <si>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</si>
  <si>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</si>
  <si>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</si>
  <si>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</si>
  <si>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</si>
  <si>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</si>
  <si>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</si>
  <si>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</si>
  <si>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</si>
  <si>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</si>
  <si>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</si>
  <si>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</si>
  <si>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</si>
  <si>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</si>
  <si>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</si>
  <si>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</si>
  <si>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</si>
  <si>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</si>
  <si>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</si>
  <si>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</si>
  <si>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</si>
  <si>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</si>
  <si>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</si>
  <si>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</si>
  <si>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</si>
  <si>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</si>
  <si>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</si>
  <si>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</si>
  <si>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</si>
  <si>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</si>
  <si>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</si>
  <si>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</si>
  <si>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</si>
  <si>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</si>
  <si>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</si>
  <si>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</si>
  <si>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</si>
  <si>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</si>
  <si>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</si>
  <si>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</si>
  <si>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</si>
  <si>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</si>
  <si>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</si>
  <si>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</si>
  <si>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</si>
  <si>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</si>
  <si>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</si>
  <si>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</si>
  <si>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</si>
  <si>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</si>
  <si>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</si>
  <si>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</si>
  <si>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</si>
  <si>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</si>
  <si>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</si>
  <si>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</si>
  <si>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</si>
  <si>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</si>
  <si>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</si>
  <si>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</si>
  <si>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</si>
  <si>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</si>
  <si>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</si>
  <si>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</si>
  <si>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</si>
  <si>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</si>
  <si>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</si>
  <si>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</si>
  <si>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</si>
  <si>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</si>
  <si>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</si>
  <si>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</si>
  <si>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</si>
  <si>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</si>
  <si>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</si>
  <si>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</si>
  <si>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</si>
  <si>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</si>
  <si>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</si>
  <si>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</si>
  <si>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</si>
  <si>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</si>
  <si>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</si>
  <si>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</si>
  <si>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</si>
  <si>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</si>
  <si>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</si>
  <si>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</si>
  <si>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</si>
  <si>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</si>
  <si>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</si>
  <si>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</si>
  <si>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</si>
  <si>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</si>
  <si>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</si>
  <si>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</si>
  <si>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</si>
  <si>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</si>
  <si>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</si>
  <si>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</si>
  <si>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</si>
  <si>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</si>
  <si>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</si>
  <si>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</si>
  <si>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</si>
  <si>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</si>
  <si>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</si>
  <si>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</si>
  <si>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</si>
  <si>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</si>
  <si>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</si>
  <si>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</si>
  <si>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</si>
  <si>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</si>
  <si>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</si>
  <si>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</si>
  <si>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</si>
  <si>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</si>
  <si>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</si>
  <si>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</si>
  <si>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</si>
  <si>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</si>
  <si>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</si>
  <si>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</si>
  <si>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</si>
  <si>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</si>
  <si>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</si>
  <si>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</si>
  <si>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</si>
  <si>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</si>
  <si>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</si>
  <si>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</si>
  <si>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</si>
  <si>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</si>
  <si>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</si>
  <si>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</si>
  <si>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</si>
  <si>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</si>
  <si>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</si>
  <si>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</si>
  <si>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</si>
  <si>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</si>
  <si>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</si>
  <si>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</si>
  <si>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</si>
  <si>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</si>
  <si>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</si>
  <si>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</si>
  <si>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</si>
  <si>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</si>
  <si>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</si>
  <si>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</si>
  <si>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</si>
  <si>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</si>
  <si>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</si>
  <si>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</si>
  <si>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</si>
  <si>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</si>
  <si>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</si>
  <si>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</si>
  <si>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</si>
  <si>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</si>
  <si>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</si>
  <si>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</si>
  <si>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</si>
  <si>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</si>
  <si>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</si>
  <si>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</si>
  <si>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</si>
  <si>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</si>
  <si>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</si>
  <si>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</si>
  <si>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</si>
  <si>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</si>
  <si>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</si>
  <si>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</si>
  <si>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</si>
  <si>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</si>
  <si>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</si>
  <si>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</si>
  <si>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</si>
  <si>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</si>
  <si>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</si>
  <si>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</si>
  <si>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</si>
  <si>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</si>
  <si>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</si>
  <si>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</si>
  <si>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</si>
  <si>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</si>
  <si>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</si>
  <si>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</si>
  <si>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</si>
  <si>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</si>
  <si>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</si>
  <si>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</si>
  <si>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</si>
  <si>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</si>
  <si>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</si>
  <si>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</si>
  <si>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</si>
  <si>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</si>
  <si>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</si>
  <si>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</si>
  <si>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</si>
  <si>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</si>
  <si>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</si>
  <si>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</si>
  <si>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</si>
  <si>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</si>
  <si>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</si>
  <si>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</si>
  <si>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</si>
  <si>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</si>
  <si>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</si>
  <si>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</si>
  <si>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</si>
  <si>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</si>
  <si>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</si>
  <si>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</si>
  <si>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</si>
  <si>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</si>
  <si>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</si>
  <si>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</si>
  <si>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</si>
  <si>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</si>
  <si>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</si>
  <si>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</si>
  <si>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</si>
  <si>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</si>
  <si>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</si>
  <si>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</si>
  <si>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</si>
  <si>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</si>
  <si>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</si>
  <si>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</si>
  <si>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</si>
  <si>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</si>
  <si>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</si>
  <si>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</si>
  <si>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</si>
  <si>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</si>
  <si>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</si>
  <si>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</si>
  <si>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</si>
  <si>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</si>
  <si>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</si>
  <si>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</si>
  <si>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</si>
  <si>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</si>
  <si>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</si>
  <si>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</si>
  <si>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</si>
  <si>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</si>
  <si>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</si>
  <si>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</si>
  <si>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</si>
  <si>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</si>
  <si>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</si>
  <si>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</si>
  <si>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</si>
  <si>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</si>
  <si>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</si>
  <si>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</si>
  <si>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</si>
  <si>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</si>
  <si>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</si>
  <si>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</si>
  <si>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</si>
  <si>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</si>
  <si>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</si>
  <si>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</si>
  <si>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</si>
  <si>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</si>
  <si>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</si>
  <si>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</si>
  <si>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</si>
  <si>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</si>
  <si>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</si>
  <si>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</si>
  <si>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</si>
  <si>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</si>
  <si>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</si>
  <si>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</si>
  <si>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</si>
  <si>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</si>
  <si>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</si>
  <si>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</si>
  <si>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</si>
  <si>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</si>
  <si>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</si>
  <si>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</si>
  <si>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</si>
  <si>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</si>
  <si>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</si>
  <si>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</si>
  <si>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</si>
  <si>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</si>
  <si>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</si>
  <si>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</si>
  <si>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</si>
  <si>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</si>
  <si>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</si>
  <si>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</si>
  <si>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</si>
  <si>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</si>
  <si>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</si>
  <si>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</si>
  <si>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</si>
  <si>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</si>
  <si>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</si>
  <si>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</si>
  <si>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</si>
  <si>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</si>
  <si>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</si>
  <si>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</si>
  <si>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</si>
  <si>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</si>
  <si>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</si>
  <si>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</si>
  <si>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</si>
  <si>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</si>
  <si>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</si>
  <si>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</si>
  <si>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</si>
  <si>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</si>
  <si>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</si>
  <si>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</si>
  <si>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</si>
  <si>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</si>
  <si>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</si>
  <si>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</si>
  <si>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</si>
  <si>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</si>
  <si>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</si>
  <si>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</si>
  <si>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</si>
  <si>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</si>
  <si>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</si>
  <si>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</si>
  <si>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</si>
  <si>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</si>
  <si>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</si>
  <si>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</si>
  <si>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</si>
  <si>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</si>
  <si>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</si>
  <si>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</si>
  <si>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</si>
  <si>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</si>
  <si>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</si>
  <si>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</si>
  <si>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</si>
  <si>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</si>
  <si>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</si>
  <si>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</si>
  <si>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</si>
  <si>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</si>
  <si>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</si>
  <si>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</si>
  <si>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</si>
  <si>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</si>
  <si>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</si>
  <si>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</si>
  <si>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</si>
  <si>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</si>
  <si>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</si>
  <si>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</si>
  <si>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</si>
  <si>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</si>
  <si>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</si>
  <si>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</si>
  <si>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</si>
  <si>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</si>
  <si>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</si>
  <si>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</si>
  <si>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</si>
  <si>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</si>
  <si>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</si>
  <si>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</si>
  <si>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</si>
  <si>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</si>
  <si>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</si>
  <si>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</si>
  <si>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</si>
  <si>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</si>
  <si>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</si>
  <si>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</si>
  <si>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</si>
  <si>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</si>
  <si>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</si>
  <si>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</si>
  <si>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</si>
  <si>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</si>
  <si>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</si>
  <si>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</si>
  <si>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</si>
  <si>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</si>
  <si>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</si>
  <si>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</si>
  <si>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</si>
  <si>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</si>
  <si>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</si>
  <si>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</si>
  <si>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</si>
  <si>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</si>
  <si>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</si>
  <si>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</si>
  <si>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</si>
  <si>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</si>
  <si>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</si>
  <si>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</si>
  <si>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</si>
  <si>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</si>
  <si>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</si>
  <si>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</si>
  <si>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</si>
  <si>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</si>
  <si>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</si>
  <si>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</si>
  <si>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</si>
  <si>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</si>
  <si>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</si>
  <si>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</si>
  <si>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</si>
  <si>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</si>
  <si>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</si>
  <si>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</si>
  <si>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</si>
  <si>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</si>
  <si>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</si>
  <si>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</si>
  <si>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</si>
  <si>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</si>
  <si>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</si>
  <si>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</si>
  <si>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</si>
  <si>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</si>
  <si>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</si>
  <si>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</si>
  <si>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</si>
  <si>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</si>
  <si>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</si>
  <si>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</si>
  <si>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</si>
  <si>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</si>
  <si>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</si>
  <si>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</si>
  <si>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</si>
  <si>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</si>
  <si>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</si>
  <si>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</si>
  <si>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</si>
  <si>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</si>
  <si>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</si>
  <si>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</si>
  <si>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</si>
  <si>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</si>
  <si>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</si>
  <si>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</si>
  <si>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</si>
  <si>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</si>
  <si>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</si>
  <si>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</si>
  <si>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</si>
  <si>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</si>
  <si>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</si>
  <si>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</si>
  <si>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</si>
  <si>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</si>
  <si>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</si>
  <si>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</si>
  <si>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</si>
  <si>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</si>
  <si>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</si>
  <si>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</si>
  <si>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</si>
  <si>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</si>
  <si>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</si>
  <si>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</si>
  <si>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</si>
  <si>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</si>
  <si>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</si>
  <si>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</si>
  <si>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</si>
  <si>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</si>
  <si>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</si>
  <si>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</si>
  <si>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</si>
  <si>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</si>
  <si>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</si>
  <si>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</si>
  <si>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</si>
  <si>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</si>
  <si>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</si>
  <si>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</si>
  <si>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</si>
  <si>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</si>
  <si>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</si>
  <si>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</si>
  <si>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</si>
  <si>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</si>
  <si>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</si>
  <si>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</si>
  <si>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</si>
  <si>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</si>
  <si>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</si>
  <si>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</si>
  <si>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</si>
  <si>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</si>
  <si>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</si>
  <si>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</si>
  <si>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</si>
  <si>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</si>
  <si>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</si>
  <si>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</si>
  <si>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</si>
  <si>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</si>
  <si>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</si>
  <si>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</si>
  <si>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</si>
  <si>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</si>
  <si>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</si>
  <si>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</si>
  <si>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</si>
  <si>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</si>
  <si>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</si>
  <si>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</si>
  <si>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</si>
  <si>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</si>
  <si>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</si>
  <si>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</si>
  <si>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</si>
  <si>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</si>
  <si>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</si>
  <si>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</si>
  <si>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</si>
  <si>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</si>
  <si>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</si>
  <si>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</si>
  <si>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</si>
  <si>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</si>
  <si>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</si>
  <si>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</si>
  <si>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</si>
  <si>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</si>
  <si>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</si>
  <si>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</si>
  <si>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</si>
  <si>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</si>
  <si>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</si>
  <si>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</si>
  <si>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</si>
  <si>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</si>
  <si>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</si>
  <si>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</si>
  <si>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</si>
  <si>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</si>
  <si>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</si>
  <si>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</si>
  <si>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</si>
  <si>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</si>
  <si>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</si>
  <si>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</si>
  <si>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</si>
  <si>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</si>
  <si>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</si>
  <si>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</si>
  <si>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</si>
  <si>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</si>
  <si>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</si>
  <si>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</si>
  <si>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</si>
  <si>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</si>
  <si>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</si>
  <si>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</si>
  <si>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</si>
  <si>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</si>
  <si>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</si>
  <si>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</si>
  <si>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</si>
  <si>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</si>
  <si>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</si>
  <si>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</si>
  <si>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</si>
  <si>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</si>
  <si>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</si>
  <si>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</si>
  <si>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</si>
  <si>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</si>
  <si>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</si>
  <si>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</si>
  <si>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</si>
  <si>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</si>
  <si>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</si>
  <si>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</si>
  <si>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</si>
  <si>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</si>
  <si>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</si>
  <si>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</si>
  <si>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</si>
  <si>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</si>
  <si>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</si>
  <si>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</si>
  <si>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</si>
  <si>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</si>
  <si>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</si>
  <si>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</si>
  <si>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</si>
  <si>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</si>
  <si>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</si>
  <si>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</si>
  <si>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</si>
  <si>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</si>
  <si>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</si>
  <si>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</si>
  <si>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</si>
  <si>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</si>
  <si>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</si>
  <si>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</si>
  <si>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</si>
  <si>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</si>
  <si>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</si>
  <si>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</si>
  <si>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</si>
  <si>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</si>
  <si>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</si>
  <si>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</si>
  <si>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</si>
  <si>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</si>
  <si>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</si>
  <si>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</si>
  <si>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</si>
  <si>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</si>
  <si>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</si>
  <si>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</si>
  <si>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</si>
  <si>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</si>
  <si>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</si>
  <si>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</si>
  <si>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</si>
  <si>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</si>
  <si>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</si>
  <si>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</si>
  <si>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</si>
  <si>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</si>
  <si>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</si>
  <si>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</si>
  <si>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</si>
  <si>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</si>
  <si>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</si>
  <si>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</si>
  <si>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</si>
  <si>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</si>
  <si>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</si>
  <si>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</si>
  <si>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</si>
  <si>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</si>
  <si>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</si>
  <si>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</si>
  <si>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</si>
  <si>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</si>
  <si>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</si>
  <si>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</si>
  <si>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</si>
  <si>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</si>
  <si>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</si>
  <si>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</si>
  <si>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</si>
  <si>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</si>
  <si>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</si>
  <si>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</si>
  <si>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</si>
  <si>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</si>
  <si>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</si>
  <si>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</si>
  <si>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</si>
  <si>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</si>
  <si>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</si>
  <si>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</si>
  <si>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</si>
  <si>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</si>
  <si>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</si>
  <si>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</si>
  <si>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</si>
  <si>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</si>
  <si>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</si>
  <si>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</si>
  <si>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</si>
  <si>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</si>
  <si>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</si>
  <si>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</si>
  <si>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</si>
  <si>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</si>
  <si>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</si>
  <si>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</si>
  <si>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</si>
  <si>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</si>
  <si>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</si>
  <si>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</si>
  <si>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</si>
  <si>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</si>
  <si>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</si>
  <si>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</si>
  <si>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</si>
  <si>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</si>
  <si>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</si>
  <si>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</si>
  <si>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</si>
  <si>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</si>
  <si>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</si>
  <si>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</si>
  <si>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</si>
  <si>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</si>
  <si>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</si>
  <si>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</si>
  <si>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</si>
  <si>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</si>
  <si>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</si>
  <si>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</si>
  <si>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</si>
  <si>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</si>
  <si>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</si>
  <si>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</si>
  <si>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</si>
  <si>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</si>
  <si>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</si>
  <si>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</si>
  <si>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</si>
  <si>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</si>
  <si>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</si>
  <si>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</si>
  <si>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</si>
  <si>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</si>
  <si>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</si>
  <si>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</si>
  <si>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</si>
  <si>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</si>
  <si>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</si>
  <si>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</si>
  <si>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</si>
  <si>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</si>
  <si>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</si>
  <si>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</si>
  <si>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</si>
  <si>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</si>
  <si>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</si>
  <si>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</si>
  <si>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</si>
  <si>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</si>
  <si>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</si>
  <si>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</si>
  <si>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</si>
  <si>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</si>
  <si>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</si>
  <si>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</si>
  <si>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</si>
  <si>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</si>
  <si>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</si>
  <si>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</si>
  <si>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</si>
  <si>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</si>
  <si>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</si>
  <si>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</si>
  <si>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</si>
  <si>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</si>
  <si>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</si>
  <si>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</si>
  <si>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</si>
  <si>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</si>
  <si>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</si>
  <si>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</si>
  <si>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</si>
  <si>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</si>
  <si>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</si>
  <si>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</si>
  <si>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</si>
  <si>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</si>
  <si>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</si>
  <si>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</si>
  <si>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</si>
  <si>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</si>
  <si>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</si>
  <si>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</si>
  <si>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</si>
  <si>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</si>
  <si>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</si>
  <si>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</si>
  <si>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</si>
  <si>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</si>
  <si>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</si>
  <si>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</si>
  <si>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</si>
  <si>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</si>
  <si>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</si>
  <si>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</si>
  <si>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</si>
  <si>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</si>
  <si>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</si>
  <si>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</si>
  <si>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</si>
  <si>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</si>
  <si>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</si>
  <si>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</si>
  <si>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</si>
  <si>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</si>
  <si>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</si>
  <si>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</si>
  <si>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</si>
  <si>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</si>
  <si>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</si>
  <si>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</si>
  <si>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</si>
  <si>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</si>
  <si>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</si>
  <si>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</si>
  <si>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</si>
  <si>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</si>
  <si>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</si>
  <si>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</si>
  <si>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</si>
  <si>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</si>
  <si>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</si>
  <si>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</si>
  <si>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</si>
  <si>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</si>
  <si>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</si>
  <si>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</si>
  <si>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</si>
  <si>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</si>
  <si>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</si>
  <si>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</si>
  <si>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</si>
  <si>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</si>
  <si>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</si>
  <si>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</si>
  <si>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</si>
  <si>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</si>
  <si>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</si>
  <si>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</si>
  <si>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</si>
  <si>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</si>
  <si>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</si>
  <si>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</si>
  <si>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</si>
  <si>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</si>
  <si>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</si>
  <si>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</si>
  <si>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</si>
  <si>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</si>
  <si>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</si>
  <si>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</si>
  <si>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</si>
  <si>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</si>
  <si>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</si>
  <si>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</si>
  <si>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</si>
  <si>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</si>
  <si>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</si>
  <si>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</si>
  <si>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</si>
  <si>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</si>
  <si>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</si>
  <si>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</si>
  <si>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</si>
  <si>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</si>
  <si>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</si>
  <si>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</si>
  <si>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</si>
  <si>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</si>
  <si>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</si>
  <si>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</si>
  <si>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</si>
  <si>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</si>
  <si>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</si>
  <si>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</si>
  <si>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</si>
  <si>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</si>
  <si>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</si>
  <si>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</si>
  <si>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</si>
  <si>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</si>
  <si>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</si>
  <si>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</si>
  <si>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</si>
  <si>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</si>
  <si>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</si>
  <si>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</si>
  <si>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</si>
  <si>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</si>
  <si>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</si>
  <si>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</si>
  <si>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</si>
  <si>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</si>
  <si>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</si>
  <si>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</si>
  <si>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</si>
  <si>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</si>
  <si>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</si>
  <si>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</si>
  <si>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</si>
  <si>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</si>
  <si>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</si>
  <si>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</si>
  <si>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</si>
  <si>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</si>
  <si>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</si>
  <si>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</si>
  <si>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</si>
  <si>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</si>
  <si>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</si>
  <si>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</si>
  <si>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</si>
  <si>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</si>
  <si>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</si>
  <si>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</si>
  <si>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</si>
  <si>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</si>
  <si>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</si>
  <si>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</si>
  <si>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</si>
  <si>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</si>
  <si>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</si>
  <si>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</si>
  <si>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</si>
  <si>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</si>
  <si>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</si>
  <si>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</si>
  <si>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</si>
  <si>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</si>
  <si>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</si>
  <si>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</si>
  <si>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</si>
  <si>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</si>
  <si>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</si>
  <si>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</si>
  <si>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</si>
  <si>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</si>
  <si>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</si>
  <si>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</si>
  <si>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</si>
  <si>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</si>
  <si>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</si>
  <si>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</si>
  <si>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</si>
  <si>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</si>
  <si>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</si>
  <si>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</si>
  <si>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</si>
  <si>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</si>
  <si>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</si>
  <si>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</si>
  <si>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</si>
  <si>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</si>
  <si>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</si>
  <si>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</si>
  <si>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</si>
  <si>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</si>
  <si>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</si>
  <si>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</si>
  <si>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</si>
  <si>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</si>
  <si>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</si>
  <si>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</si>
  <si>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</si>
  <si>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</si>
  <si>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</si>
  <si>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</si>
  <si>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</si>
  <si>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</si>
  <si>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</si>
  <si>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</si>
  <si>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</si>
  <si>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</si>
  <si>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</si>
  <si>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</si>
  <si>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</si>
  <si>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</si>
  <si>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</si>
  <si>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</si>
  <si>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</si>
  <si>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</si>
  <si>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</si>
  <si>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</si>
  <si>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</si>
  <si>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</si>
  <si>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</si>
  <si>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</si>
  <si>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</si>
  <si>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</si>
  <si>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</si>
  <si>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</si>
  <si>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</si>
  <si>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</si>
  <si>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</si>
  <si>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</si>
  <si>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</si>
  <si>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</si>
  <si>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</si>
  <si>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</si>
  <si>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</si>
  <si>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</si>
  <si>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</si>
  <si>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</si>
  <si>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</si>
  <si>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</si>
  <si>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</si>
  <si>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</si>
  <si>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</si>
  <si>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</si>
  <si>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</si>
  <si>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</si>
  <si>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</si>
  <si>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</si>
  <si>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</si>
  <si>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</si>
  <si>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</si>
  <si>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</si>
  <si>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</si>
  <si>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</si>
  <si>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</si>
  <si>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</si>
  <si>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</si>
  <si>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</si>
  <si>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</si>
  <si>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</si>
  <si>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</si>
  <si>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</si>
  <si>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</si>
  <si>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</si>
  <si>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</si>
  <si>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</si>
  <si>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</si>
  <si>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</si>
  <si>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</si>
  <si>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</si>
  <si>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</si>
  <si>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</si>
  <si>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</si>
  <si>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</si>
  <si>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</si>
  <si>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</si>
  <si>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</si>
  <si>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</si>
  <si>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</si>
  <si>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</si>
  <si>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</si>
  <si>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</si>
  <si>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</si>
  <si>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</si>
  <si>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</si>
  <si>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</si>
  <si>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</si>
  <si>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</si>
  <si>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</si>
  <si>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</si>
  <si>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</si>
  <si>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</si>
  <si>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</si>
  <si>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</si>
  <si>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</si>
  <si>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</si>
  <si>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</si>
  <si>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</si>
  <si>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</si>
  <si>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</si>
  <si>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</si>
  <si>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</si>
  <si>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</si>
  <si>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</si>
  <si>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</si>
  <si>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</si>
  <si>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</si>
  <si>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</si>
  <si>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</si>
  <si>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</si>
  <si>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</si>
  <si>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</si>
  <si>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</si>
  <si>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</si>
  <si>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</si>
  <si>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</si>
  <si>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</si>
  <si>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</si>
  <si>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</si>
  <si>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</si>
  <si>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</si>
  <si>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</si>
  <si>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</si>
  <si>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</si>
  <si>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</si>
  <si>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</si>
  <si>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</si>
  <si>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</si>
  <si>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</si>
  <si>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</si>
  <si>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</si>
  <si>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</si>
  <si>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</si>
  <si>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</si>
  <si>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</si>
  <si>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</si>
  <si>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</si>
  <si>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</si>
  <si>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</si>
  <si>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</si>
  <si>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</si>
  <si>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</si>
  <si>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</si>
  <si>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</si>
  <si>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</si>
  <si>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</si>
  <si>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</si>
  <si>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</si>
  <si>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</si>
  <si>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</si>
  <si>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</si>
  <si>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</si>
  <si>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</si>
  <si>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</si>
  <si>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</si>
  <si>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</si>
  <si>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</si>
  <si>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</si>
  <si>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</si>
  <si>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</si>
  <si>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</si>
  <si>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</si>
  <si>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</si>
  <si>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</si>
  <si>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</si>
  <si>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</si>
  <si>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</si>
  <si>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</si>
  <si>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</si>
  <si>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</si>
  <si>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</si>
  <si>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</si>
  <si>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</si>
  <si>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</si>
  <si>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</si>
  <si>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</si>
  <si>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</si>
  <si>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</si>
  <si>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</si>
  <si>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</si>
  <si>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</si>
  <si>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</si>
  <si>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</si>
  <si>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</si>
  <si>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</si>
  <si>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</si>
  <si>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</si>
  <si>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</si>
  <si>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</si>
  <si>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</si>
  <si>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</si>
  <si>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</si>
  <si>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</si>
  <si>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</si>
  <si>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</si>
  <si>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</si>
  <si>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</si>
  <si>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</si>
  <si>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</si>
  <si>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</si>
  <si>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</si>
  <si>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</si>
  <si>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</si>
  <si>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</si>
  <si>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</si>
  <si>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</si>
  <si>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</si>
  <si>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</si>
  <si>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</si>
  <si>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</si>
  <si>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</si>
  <si>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</si>
  <si>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</si>
  <si>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</si>
  <si>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</si>
  <si>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</si>
  <si>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</si>
  <si>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</si>
  <si>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</si>
  <si>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</si>
  <si>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</si>
  <si>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</si>
  <si>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</si>
  <si>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</si>
  <si>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</si>
  <si>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</si>
  <si>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</si>
  <si>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</si>
  <si>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</si>
  <si>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</si>
  <si>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</si>
  <si>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</si>
  <si>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</si>
  <si>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</si>
  <si>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</si>
  <si>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</si>
  <si>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</si>
  <si>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</si>
  <si>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</si>
  <si>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</si>
  <si>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</si>
  <si>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</si>
  <si>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</si>
  <si>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</si>
  <si>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</si>
  <si>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</si>
  <si>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</si>
  <si>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</si>
  <si>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</si>
  <si>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</si>
  <si>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</si>
  <si>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</si>
  <si>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</si>
  <si>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</si>
  <si>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</si>
  <si>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</si>
  <si>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</si>
  <si>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</si>
  <si>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</si>
  <si>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</si>
  <si>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</si>
  <si>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</si>
  <si>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</si>
  <si>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</si>
  <si>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</si>
  <si>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</si>
  <si>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</si>
  <si>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</si>
  <si>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</si>
  <si>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</si>
  <si>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</si>
  <si>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</si>
  <si>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</si>
  <si>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</si>
  <si>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</si>
  <si>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</si>
  <si>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</si>
  <si>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</si>
  <si>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</si>
  <si>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</si>
  <si>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</si>
  <si>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</si>
  <si>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</si>
  <si>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</si>
  <si>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</si>
  <si>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</si>
  <si>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</si>
  <si>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</si>
  <si>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</si>
  <si>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</si>
  <si>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</si>
  <si>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</si>
  <si>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</si>
  <si>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</si>
  <si>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</si>
  <si>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</si>
  <si>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</si>
  <si>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</si>
  <si>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</si>
  <si>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</si>
  <si>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</si>
  <si>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</si>
  <si>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</si>
  <si>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</si>
  <si>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</si>
  <si>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</si>
  <si>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</si>
  <si>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</si>
  <si>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</si>
  <si>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</si>
  <si>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</si>
  <si>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</si>
  <si>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</si>
  <si>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</si>
  <si>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</si>
  <si>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</si>
  <si>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</si>
  <si>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</si>
  <si>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</si>
  <si>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</si>
  <si>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</si>
  <si>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</si>
  <si>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</si>
  <si>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</si>
  <si>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</si>
  <si>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</si>
  <si>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</si>
  <si>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</si>
  <si>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</si>
  <si>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</si>
  <si>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</si>
  <si>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</si>
  <si>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</si>
  <si>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</si>
  <si>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</si>
  <si>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</si>
  <si>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</si>
  <si>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</si>
  <si>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</si>
  <si>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</si>
  <si>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</si>
  <si>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</si>
  <si>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</si>
  <si>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</si>
  <si>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</si>
  <si>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</si>
  <si>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</si>
  <si>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</si>
  <si>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</si>
  <si>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</si>
  <si>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</si>
  <si>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</si>
  <si>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</si>
  <si>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</si>
  <si>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</si>
  <si>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</si>
  <si>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</si>
  <si>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</si>
  <si>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</si>
  <si>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</si>
  <si>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</si>
  <si>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</si>
  <si>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</si>
  <si>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</si>
  <si>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</si>
  <si>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</si>
  <si>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</si>
  <si>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</si>
  <si>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</si>
  <si>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</si>
  <si>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</si>
  <si>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</si>
  <si>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</si>
  <si>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</si>
  <si>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</si>
  <si>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</si>
  <si>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</si>
  <si>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</si>
  <si>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</si>
  <si>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</si>
  <si>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</si>
  <si>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</si>
  <si>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</si>
  <si>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</si>
  <si>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</si>
  <si>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</si>
  <si>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</si>
  <si>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</si>
  <si>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</si>
  <si>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</si>
  <si>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</si>
  <si>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</si>
  <si>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</si>
  <si>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</si>
  <si>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</si>
  <si>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</si>
  <si>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</si>
  <si>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</si>
  <si>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</si>
  <si>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</si>
  <si>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</si>
  <si>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</si>
  <si>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</si>
  <si>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</si>
  <si>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</si>
  <si>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</si>
  <si>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</si>
  <si>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</si>
  <si>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</si>
  <si>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</si>
  <si>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</si>
  <si>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</si>
  <si>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</si>
  <si>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</si>
  <si>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</si>
  <si>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</si>
  <si>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</si>
  <si>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</si>
  <si>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</si>
  <si>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</si>
  <si>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</si>
  <si>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</si>
  <si>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</si>
  <si>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</si>
  <si>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</si>
  <si>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</si>
  <si>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</si>
  <si>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</si>
  <si>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</si>
  <si>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</si>
  <si>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</si>
  <si>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</si>
  <si>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</si>
  <si>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</si>
  <si>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</si>
  <si>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</si>
  <si>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</si>
  <si>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</si>
  <si>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</si>
  <si>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</si>
  <si>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</si>
  <si>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</si>
  <si>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</si>
  <si>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</si>
  <si>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</si>
  <si>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</si>
  <si>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</si>
  <si>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</si>
  <si>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</si>
  <si>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</si>
  <si>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</si>
  <si>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</si>
  <si>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</si>
  <si>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</si>
  <si>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</si>
  <si>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</si>
  <si>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</si>
  <si>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</si>
  <si>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</si>
  <si>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</si>
  <si>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</si>
  <si>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</si>
  <si>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</si>
  <si>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</si>
  <si>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</si>
  <si>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</si>
  <si>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</si>
  <si>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</si>
  <si>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</si>
  <si>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</si>
  <si>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</si>
  <si>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</si>
  <si>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</si>
  <si>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</si>
  <si>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</si>
  <si>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</si>
  <si>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</si>
  <si>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</si>
  <si>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</si>
  <si>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</si>
  <si>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</si>
  <si>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</si>
  <si>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</si>
  <si>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</si>
  <si>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</si>
  <si>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</si>
  <si>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</si>
  <si>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</si>
  <si>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</si>
  <si>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</si>
  <si>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</si>
  <si>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</si>
  <si>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</si>
  <si>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</si>
  <si>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</si>
  <si>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</si>
  <si>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</si>
  <si>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</si>
  <si>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</si>
  <si>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</si>
  <si>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</si>
  <si>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</si>
  <si>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</si>
  <si>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</si>
  <si>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</si>
  <si>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</si>
  <si>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</si>
  <si>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</si>
  <si>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</si>
  <si>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</si>
  <si>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</si>
  <si>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</si>
  <si>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</si>
  <si>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</si>
  <si>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</si>
  <si>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</si>
  <si>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</si>
  <si>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</si>
  <si>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</si>
  <si>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</si>
  <si>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</si>
  <si>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</si>
  <si>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</si>
  <si>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</si>
  <si>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</si>
  <si>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</si>
  <si>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</si>
  <si>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</si>
  <si>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</si>
  <si>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</si>
  <si>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</si>
  <si>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</si>
  <si>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</si>
  <si>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</si>
  <si>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</si>
  <si>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</si>
  <si>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</si>
  <si>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</si>
  <si>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</si>
  <si>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</si>
  <si>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</si>
  <si>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</si>
  <si>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</si>
  <si>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</si>
  <si>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</si>
  <si>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</si>
  <si>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</si>
  <si>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</si>
  <si>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</si>
  <si>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</si>
  <si>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</si>
  <si>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</si>
  <si>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</si>
  <si>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</si>
  <si>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</si>
  <si>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</si>
  <si>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</si>
  <si>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</si>
  <si>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</si>
  <si>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</si>
  <si>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</si>
  <si>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</si>
  <si>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</si>
  <si>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</si>
  <si>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</si>
  <si>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</si>
  <si>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</si>
  <si>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</si>
  <si>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</si>
  <si>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</si>
  <si>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</si>
  <si>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</si>
  <si>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</si>
  <si>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</si>
  <si>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</si>
  <si>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</si>
  <si>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</si>
  <si>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</si>
  <si>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</si>
  <si>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</si>
  <si>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</si>
  <si>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</si>
  <si>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</si>
  <si>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</si>
  <si>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</si>
  <si>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</si>
  <si>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</si>
  <si>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</si>
  <si>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</si>
  <si>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</si>
  <si>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</si>
  <si>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</si>
  <si>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</si>
  <si>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</si>
  <si>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</si>
  <si>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</si>
  <si>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</si>
  <si>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</si>
  <si>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</si>
  <si>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</si>
  <si>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</si>
  <si>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</si>
  <si>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</si>
  <si>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</si>
  <si>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</si>
  <si>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</si>
  <si>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</si>
  <si>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</si>
  <si>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</si>
  <si>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</si>
  <si>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</si>
  <si>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</si>
  <si>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</si>
  <si>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</si>
  <si>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</si>
  <si>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</si>
  <si>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</si>
  <si>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</si>
  <si>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</si>
  <si>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</si>
  <si>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</si>
  <si>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</si>
  <si>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</si>
  <si>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</si>
  <si>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</si>
  <si>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</si>
  <si>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</si>
  <si>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</si>
  <si>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</si>
  <si>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</si>
  <si>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</si>
  <si>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</si>
  <si>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</si>
  <si>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</si>
  <si>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</si>
  <si>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</si>
  <si>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</si>
  <si>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</si>
  <si>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</si>
  <si>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</si>
  <si>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</si>
  <si>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</si>
  <si>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</si>
  <si>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</si>
  <si>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</si>
  <si>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</si>
  <si>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</si>
  <si>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</si>
  <si>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</si>
  <si>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</si>
  <si>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</si>
  <si>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</si>
  <si>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</si>
  <si>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</si>
  <si>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</si>
  <si>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</si>
  <si>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</si>
  <si>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</si>
  <si>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</si>
  <si>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</si>
  <si>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</si>
  <si>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</si>
  <si>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</si>
  <si>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</si>
  <si>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</si>
  <si>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</si>
  <si>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</si>
  <si>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</si>
  <si>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</si>
  <si>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</si>
  <si>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</si>
  <si>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</si>
  <si>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</si>
  <si>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</si>
  <si>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</si>
  <si>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</si>
  <si>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</si>
  <si>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</si>
  <si>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</si>
  <si>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</si>
  <si>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</si>
  <si>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</si>
  <si>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</si>
  <si>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</si>
  <si>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</si>
  <si>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</si>
  <si>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</si>
  <si>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</si>
  <si>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</si>
  <si>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</si>
  <si>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</si>
  <si>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</si>
  <si>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</si>
  <si>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</si>
  <si>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</si>
  <si>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</si>
  <si>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</si>
  <si>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</si>
  <si>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</si>
  <si>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</si>
  <si>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</si>
  <si>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</si>
  <si>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</si>
  <si>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</si>
  <si>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</si>
  <si>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</si>
  <si>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</si>
  <si>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</si>
  <si>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</si>
  <si>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</si>
  <si>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</si>
  <si>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</si>
  <si>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</si>
  <si>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</si>
  <si>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</si>
  <si>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</si>
  <si>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</si>
  <si>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</si>
  <si>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</si>
  <si>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</si>
  <si>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</si>
  <si>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</si>
  <si>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</si>
  <si>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</si>
  <si>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</si>
  <si>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</si>
  <si>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</si>
  <si>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</si>
  <si>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</si>
  <si>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</si>
  <si>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</si>
  <si>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</si>
  <si>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</si>
  <si>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</si>
  <si>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</si>
  <si>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</si>
  <si>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</si>
  <si>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</si>
  <si>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</si>
  <si>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</si>
  <si>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</si>
  <si>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</si>
  <si>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</si>
  <si>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</si>
  <si>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</si>
  <si>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</si>
  <si>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</si>
  <si>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</si>
  <si>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</si>
  <si>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</si>
  <si>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</si>
  <si>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</si>
  <si>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</si>
  <si>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</si>
  <si>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</si>
  <si>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</si>
  <si>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</si>
  <si>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</si>
  <si>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</si>
  <si>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</si>
  <si>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</si>
  <si>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</si>
  <si>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</si>
  <si>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</si>
  <si>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</si>
  <si>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</si>
  <si>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</si>
  <si>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</si>
  <si>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</si>
  <si>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</si>
  <si>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</si>
  <si>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</si>
  <si>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</si>
  <si>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</si>
  <si>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</si>
  <si>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</si>
  <si>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</si>
  <si>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</si>
  <si>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</si>
  <si>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</si>
  <si>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</si>
  <si>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</si>
  <si>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</si>
  <si>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</si>
  <si>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</si>
  <si>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</si>
  <si>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</si>
  <si>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</si>
  <si>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</si>
  <si>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</si>
  <si>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</si>
  <si>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</si>
  <si>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</si>
  <si>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</si>
  <si>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</si>
  <si>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</si>
  <si>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</si>
  <si>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</si>
  <si>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</si>
  <si>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</si>
  <si>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</si>
  <si>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</si>
  <si>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</si>
  <si>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</si>
  <si>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</si>
  <si>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</si>
  <si>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</si>
  <si>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</si>
  <si>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</si>
  <si>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</si>
  <si>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</si>
  <si>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</si>
  <si>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</si>
  <si>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</si>
  <si>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</si>
  <si>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</si>
  <si>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</si>
  <si>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</si>
  <si>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</si>
  <si>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</si>
  <si>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</si>
  <si>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</si>
  <si>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</si>
  <si>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</si>
  <si>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</si>
  <si>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</si>
  <si>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</si>
  <si>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</si>
  <si>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</si>
  <si>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</si>
  <si>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</si>
  <si>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</si>
  <si>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</si>
  <si>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</si>
  <si>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</si>
  <si>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</si>
  <si>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</si>
  <si>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</si>
  <si>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</si>
  <si>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</si>
  <si>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</si>
  <si>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</si>
  <si>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</si>
  <si>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</si>
  <si>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</si>
  <si>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</si>
  <si>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</si>
  <si>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</si>
  <si>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</si>
  <si>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</si>
  <si>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</si>
  <si>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</si>
  <si>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</si>
  <si>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</si>
  <si>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</si>
  <si>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</si>
  <si>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</si>
  <si>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</si>
  <si>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</si>
  <si>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</si>
  <si>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</si>
  <si>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</si>
  <si>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</si>
  <si>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</si>
  <si>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</si>
  <si>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</si>
  <si>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</si>
  <si>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</si>
  <si>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</si>
  <si>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</si>
  <si>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</si>
  <si>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</si>
  <si>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</si>
  <si>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</si>
  <si>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</si>
  <si>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</si>
  <si>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</si>
  <si>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</si>
  <si>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</si>
  <si>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</si>
  <si>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</si>
  <si>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</si>
  <si>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</si>
  <si>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</si>
  <si>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</si>
  <si>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</si>
  <si>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</si>
  <si>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</si>
  <si>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</si>
  <si>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</si>
  <si>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</si>
  <si>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</si>
  <si>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</si>
  <si>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</si>
  <si>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</si>
  <si>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</si>
  <si>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</si>
  <si>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</si>
  <si>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</si>
  <si>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</si>
  <si>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</si>
  <si>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</si>
  <si>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</si>
  <si>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</si>
  <si>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</si>
  <si>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</si>
  <si>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</si>
  <si>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</si>
  <si>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</si>
  <si>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</si>
  <si>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</si>
  <si>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</si>
  <si>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</si>
  <si>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</si>
  <si>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</si>
  <si>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</si>
  <si>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</si>
  <si>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</si>
  <si>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</si>
  <si>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</si>
  <si>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</si>
  <si>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</si>
  <si>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</si>
  <si>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</si>
  <si>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</si>
  <si>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</si>
  <si>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</si>
  <si>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</si>
  <si>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</si>
  <si>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</si>
  <si>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</si>
  <si>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</si>
  <si>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</si>
  <si>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</si>
  <si>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</si>
  <si>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</si>
  <si>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</si>
  <si>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</si>
  <si>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</si>
  <si>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</si>
  <si>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</si>
  <si>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</si>
  <si>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</si>
  <si>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</si>
  <si>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</si>
  <si>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</si>
  <si>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</si>
  <si>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</si>
  <si>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</si>
  <si>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</si>
  <si>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</si>
  <si>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</si>
  <si>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</si>
  <si>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</si>
  <si>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</si>
  <si>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</si>
  <si>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</si>
  <si>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</si>
  <si>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</si>
  <si>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</si>
  <si>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</si>
  <si>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</si>
  <si>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</si>
  <si>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</si>
  <si>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</si>
  <si>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</si>
  <si>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</si>
  <si>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</si>
  <si>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</si>
  <si>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</si>
  <si>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</si>
  <si>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</si>
  <si>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</si>
  <si>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</si>
  <si>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</si>
  <si>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</si>
  <si>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</si>
  <si>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</si>
  <si>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</si>
  <si>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</si>
  <si>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</si>
  <si>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</si>
  <si>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</si>
  <si>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</si>
  <si>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</si>
  <si>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</si>
  <si>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</si>
  <si>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</si>
  <si>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</si>
  <si>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</si>
  <si>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</si>
  <si>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</si>
  <si>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</si>
  <si>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</si>
  <si>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</si>
  <si>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</si>
  <si>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</si>
  <si>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</si>
  <si>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</si>
  <si>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</si>
  <si>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</si>
  <si>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</si>
  <si>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</si>
  <si>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</si>
  <si>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</si>
  <si>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</si>
  <si>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</si>
  <si>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</si>
  <si>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</si>
  <si>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</si>
  <si>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</si>
  <si>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</si>
  <si>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</si>
  <si>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</si>
  <si>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</si>
  <si>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</si>
  <si>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</si>
  <si>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</si>
  <si>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</si>
  <si>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</si>
  <si>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</si>
  <si>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</si>
  <si>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</si>
  <si>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</si>
  <si>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</si>
  <si>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</si>
  <si>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</si>
  <si>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</si>
  <si>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</si>
  <si>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</si>
  <si>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</si>
  <si>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</si>
  <si>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</si>
  <si>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</si>
  <si>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</si>
  <si>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</si>
  <si>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</si>
  <si>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</si>
  <si>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</si>
  <si>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</si>
  <si>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</si>
  <si>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</si>
  <si>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</si>
  <si>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</si>
  <si>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</si>
  <si>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</si>
  <si>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</si>
  <si>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</si>
  <si>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</si>
  <si>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</si>
  <si>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</si>
  <si>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</si>
  <si>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</si>
  <si>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</si>
  <si>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</si>
  <si>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</si>
  <si>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</si>
  <si>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</si>
  <si>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</si>
  <si>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</si>
  <si>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</si>
  <si>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</si>
  <si>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</si>
  <si>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</si>
  <si>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</si>
  <si>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</si>
  <si>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</si>
  <si>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</si>
  <si>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</si>
  <si>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</si>
  <si>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</si>
  <si>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</si>
  <si>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</si>
  <si>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</si>
  <si>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</si>
  <si>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</si>
  <si>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</si>
  <si>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</si>
  <si>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</si>
  <si>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</si>
  <si>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</si>
  <si>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</si>
  <si>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</si>
  <si>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</si>
  <si>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</si>
  <si>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</si>
  <si>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</si>
  <si>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</si>
  <si>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</si>
  <si>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</si>
  <si>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</si>
  <si>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</si>
  <si>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</si>
  <si>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</si>
  <si>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</si>
  <si>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</si>
  <si>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</si>
  <si>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</si>
  <si>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</si>
  <si>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</si>
  <si>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</si>
  <si>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</si>
  <si>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</si>
  <si>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</si>
  <si>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</si>
  <si>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</si>
  <si>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</si>
  <si>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</si>
  <si>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</si>
  <si>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</si>
  <si>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</si>
  <si>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</si>
  <si>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</si>
  <si>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</si>
  <si>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</si>
  <si>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</si>
  <si>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</si>
  <si>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</si>
  <si>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</si>
  <si>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</si>
  <si>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</si>
  <si>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</si>
  <si>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</si>
  <si>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</si>
  <si>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</si>
  <si>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</si>
  <si>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</si>
  <si>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</si>
  <si>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</si>
  <si>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</si>
  <si>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</si>
  <si>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</si>
  <si>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</si>
  <si>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</si>
  <si>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</si>
  <si>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</si>
  <si>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</si>
  <si>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</si>
  <si>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</si>
  <si>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</si>
  <si>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</si>
  <si>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</si>
  <si>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</si>
  <si>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</si>
  <si>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</si>
  <si>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</si>
  <si>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</si>
  <si>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</si>
  <si>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</si>
  <si>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</si>
  <si>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</si>
  <si>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</si>
  <si>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</si>
  <si>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</si>
  <si>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</si>
  <si>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</si>
  <si>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</si>
  <si>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</si>
  <si>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</si>
  <si>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</si>
  <si>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</si>
  <si>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</si>
  <si>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</si>
  <si>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</si>
  <si>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</si>
  <si>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</si>
  <si>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</si>
  <si>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</si>
  <si>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</si>
  <si>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</si>
  <si>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</si>
  <si>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</si>
  <si>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</si>
  <si>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</si>
  <si>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</si>
  <si>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</si>
  <si>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</si>
  <si>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</si>
  <si>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</si>
  <si>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</si>
  <si>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</si>
  <si>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</si>
  <si>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</si>
  <si>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</si>
  <si>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</si>
  <si>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</si>
  <si>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</si>
  <si>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</si>
  <si>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</si>
  <si>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</si>
  <si>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</si>
  <si>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</si>
  <si>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</si>
  <si>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</si>
  <si>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</si>
  <si>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</si>
  <si>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</si>
  <si>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</si>
  <si>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</si>
  <si>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</si>
  <si>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</si>
  <si>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</si>
  <si>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</si>
  <si>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</si>
  <si>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</si>
  <si>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</si>
  <si>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</si>
  <si>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</si>
  <si>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</si>
  <si>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</si>
  <si>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</si>
  <si>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</si>
  <si>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</si>
  <si>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</si>
  <si>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</si>
  <si>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</si>
  <si>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</si>
  <si>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</si>
  <si>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</si>
  <si>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</si>
  <si>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</si>
  <si>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</si>
  <si>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</si>
  <si>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</si>
  <si>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</si>
  <si>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</si>
  <si>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</si>
  <si>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</si>
  <si>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</si>
  <si>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</si>
  <si>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</si>
  <si>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</si>
  <si>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</si>
  <si>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</si>
  <si>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</si>
  <si>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</si>
  <si>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</si>
  <si>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</si>
  <si>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</si>
  <si>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</si>
  <si>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</si>
  <si>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</si>
  <si>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</si>
  <si>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</si>
  <si>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</si>
  <si>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</si>
  <si>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</si>
  <si>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</si>
  <si>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</si>
  <si>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</si>
  <si>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</si>
  <si>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</si>
  <si>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</si>
  <si>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</si>
  <si>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</si>
  <si>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</si>
  <si>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</si>
  <si>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</si>
  <si>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</si>
  <si>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</si>
  <si>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</si>
  <si>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</si>
  <si>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</si>
  <si>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</si>
  <si>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</si>
  <si>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</si>
  <si>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</si>
  <si>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</si>
  <si>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</si>
  <si>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</si>
  <si>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</si>
  <si>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</si>
  <si>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</si>
  <si>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</si>
  <si>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</si>
  <si>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</si>
  <si>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</si>
  <si>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</si>
  <si>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</si>
  <si>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</si>
  <si>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</si>
  <si>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</si>
  <si>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</si>
  <si>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</si>
  <si>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</si>
  <si>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</si>
  <si>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</si>
  <si>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</si>
  <si>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</si>
  <si>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</si>
  <si>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</si>
  <si>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</si>
  <si>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</si>
  <si>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</si>
  <si>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</si>
  <si>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</si>
  <si>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</si>
  <si>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</si>
  <si>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</si>
  <si>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</si>
  <si>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</si>
  <si>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</si>
  <si>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</si>
  <si>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</si>
  <si>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</si>
  <si>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</si>
  <si>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</si>
  <si>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</si>
  <si>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</si>
  <si>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</si>
  <si>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</si>
  <si>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</si>
  <si>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</si>
  <si>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</si>
  <si>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</si>
  <si>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</si>
  <si>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</si>
  <si>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</si>
  <si>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</si>
  <si>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</si>
  <si>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</si>
  <si>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</si>
  <si>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</si>
  <si>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</si>
  <si>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</si>
  <si>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</si>
  <si>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</si>
  <si>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</si>
  <si>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</si>
  <si>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</si>
  <si>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</si>
  <si>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</si>
  <si>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</si>
  <si>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</si>
  <si>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</si>
  <si>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</si>
  <si>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</si>
  <si>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</si>
  <si>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</si>
  <si>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</si>
  <si>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</si>
  <si>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</si>
  <si>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</si>
  <si>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</si>
  <si>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</si>
  <si>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</si>
  <si>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</si>
  <si>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</si>
  <si>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</si>
  <si>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</si>
  <si>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</si>
  <si>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</si>
  <si>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</si>
  <si>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</si>
  <si>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</si>
  <si>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</si>
  <si>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</si>
  <si>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</si>
  <si>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</si>
  <si>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</si>
  <si>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</si>
  <si>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</si>
  <si>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</si>
  <si>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</si>
  <si>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</si>
  <si>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</si>
  <si>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</si>
  <si>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</si>
  <si>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</si>
  <si>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</si>
  <si>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</si>
  <si>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</si>
  <si>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</si>
  <si>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</si>
  <si>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</si>
  <si>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</si>
  <si>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</si>
  <si>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</si>
  <si>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</si>
  <si>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</si>
  <si>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</si>
  <si>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</si>
  <si>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</si>
  <si>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</si>
  <si>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</si>
  <si>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</si>
  <si>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</si>
  <si>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</si>
  <si>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</si>
  <si>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</si>
  <si>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</si>
  <si>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</si>
  <si>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</si>
  <si>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</si>
  <si>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</si>
  <si>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</si>
  <si>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</si>
  <si>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</si>
  <si>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</si>
  <si>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</si>
  <si>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</si>
  <si>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</si>
  <si>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</si>
  <si>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</si>
  <si>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</si>
  <si>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</si>
  <si>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</si>
  <si>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</si>
  <si>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</si>
  <si>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</si>
  <si>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</si>
  <si>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</si>
  <si>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</si>
  <si>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</si>
  <si>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</si>
  <si>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</si>
  <si>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</si>
  <si>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</si>
  <si>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</si>
  <si>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</si>
  <si>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</si>
  <si>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</si>
  <si>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</si>
  <si>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</si>
  <si>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</si>
  <si>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</si>
  <si>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</si>
  <si>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</si>
  <si>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</si>
  <si>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</si>
  <si>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</si>
  <si>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</si>
  <si>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</si>
  <si>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</si>
  <si>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</si>
  <si>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</si>
  <si>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</si>
  <si>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</si>
  <si>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</si>
  <si>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</si>
  <si>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</si>
  <si>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</si>
  <si>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</si>
  <si>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</si>
  <si>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</si>
  <si>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</si>
  <si>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</si>
  <si>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</si>
  <si>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</si>
  <si>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</si>
  <si>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</si>
  <si>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</si>
  <si>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</si>
  <si>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</si>
  <si>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</si>
  <si>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</si>
  <si>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</si>
  <si>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</si>
  <si>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</si>
  <si>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</si>
  <si>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</si>
  <si>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</si>
  <si>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</si>
  <si>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</si>
  <si>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</si>
  <si>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</si>
  <si>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</si>
  <si>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</si>
  <si>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</si>
  <si>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</si>
  <si>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</si>
  <si>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</si>
  <si>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</si>
  <si>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</si>
  <si>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</si>
  <si>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</si>
  <si>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</si>
  <si>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</si>
  <si>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</si>
  <si>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</si>
  <si>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</si>
  <si>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</si>
  <si>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</si>
  <si>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</si>
  <si>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</si>
  <si>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</si>
  <si>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</si>
  <si>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</si>
  <si>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</si>
  <si>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</si>
  <si>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</si>
  <si>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</si>
  <si>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</si>
  <si>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</si>
  <si>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</si>
  <si>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</si>
  <si>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</si>
  <si>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</si>
  <si>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</si>
  <si>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</si>
  <si>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</si>
  <si>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</si>
  <si>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</si>
  <si>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</si>
  <si>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</si>
  <si>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</si>
  <si>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</si>
  <si>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</si>
  <si>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</si>
  <si>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</si>
  <si>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</si>
  <si>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</si>
  <si>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</si>
  <si>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</si>
  <si>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</si>
  <si>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</si>
  <si>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</si>
  <si>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</si>
  <si>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</si>
  <si>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</si>
  <si>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</si>
  <si>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</si>
  <si>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</si>
  <si>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</si>
  <si>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</si>
  <si>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</si>
  <si>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</si>
  <si>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</si>
  <si>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</si>
  <si>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</si>
  <si>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</si>
  <si>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</si>
  <si>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</si>
  <si>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</si>
  <si>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</si>
  <si>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</si>
  <si>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</si>
  <si>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</si>
  <si>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</si>
  <si>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</si>
  <si>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</si>
  <si>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</si>
  <si>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</si>
  <si>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</si>
  <si>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</si>
  <si>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</si>
  <si>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</si>
  <si>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</si>
  <si>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</si>
  <si>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</si>
  <si>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</si>
  <si>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</si>
  <si>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</si>
  <si>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</si>
  <si>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</si>
  <si>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</si>
  <si>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</si>
  <si>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</si>
  <si>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</si>
  <si>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</si>
  <si>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</si>
  <si>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</si>
  <si>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</si>
  <si>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</si>
  <si>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</si>
  <si>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</si>
  <si>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</si>
  <si>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</si>
  <si>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</si>
  <si>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</si>
  <si>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</si>
  <si>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</si>
  <si>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</si>
  <si>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</si>
  <si>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</si>
  <si>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</si>
  <si>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</si>
  <si>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</si>
  <si>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</si>
  <si>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</si>
  <si>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</si>
  <si>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</si>
  <si>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</si>
  <si>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</si>
  <si>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</si>
  <si>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</si>
  <si>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</si>
  <si>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</si>
  <si>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</si>
  <si>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</si>
  <si>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</si>
  <si>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</si>
  <si>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</si>
  <si>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</si>
  <si>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</si>
  <si>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</si>
  <si>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</si>
  <si>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</si>
  <si>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</si>
  <si>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</si>
  <si>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</si>
  <si>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</si>
  <si>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</si>
  <si>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</si>
  <si>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</si>
  <si>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</si>
  <si>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</si>
  <si>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</si>
  <si>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</si>
  <si>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</si>
  <si>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</si>
  <si>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</si>
  <si>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</si>
  <si>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</si>
  <si>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</si>
  <si>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</si>
  <si>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</si>
  <si>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</si>
  <si>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</si>
  <si>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</si>
  <si>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</si>
  <si>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</si>
  <si>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</si>
  <si>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</si>
  <si>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</si>
  <si>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</si>
  <si>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</si>
  <si>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</si>
  <si>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</si>
  <si>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</si>
  <si>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</si>
  <si>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</si>
  <si>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</si>
  <si>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</si>
  <si>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</si>
  <si>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</si>
  <si>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</si>
  <si>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</si>
  <si>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</si>
  <si>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</si>
  <si>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</si>
  <si>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</si>
  <si>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</si>
  <si>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</si>
  <si>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</si>
  <si>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</si>
  <si>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</si>
  <si>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</si>
  <si>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</si>
  <si>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</si>
  <si>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</si>
  <si>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</si>
  <si>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</si>
  <si>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</si>
  <si>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</si>
  <si>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</si>
  <si>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</si>
  <si>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</si>
  <si>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</si>
  <si>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</si>
  <si>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</si>
  <si>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</si>
  <si>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</si>
  <si>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</si>
  <si>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</si>
  <si>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</si>
  <si>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</si>
  <si>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</si>
  <si>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</si>
  <si>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</si>
  <si>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</si>
  <si>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</si>
  <si>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</si>
  <si>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</si>
  <si>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</si>
  <si>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</si>
  <si>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</si>
  <si>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</si>
  <si>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</si>
  <si>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</si>
  <si>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</si>
  <si>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</si>
  <si>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</si>
  <si>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</si>
  <si>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</si>
  <si>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</si>
  <si>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</si>
  <si>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</si>
  <si>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</si>
  <si>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</si>
  <si>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</si>
  <si>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</si>
  <si>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</si>
  <si>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</si>
  <si>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</si>
  <si>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</si>
  <si>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</si>
  <si>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</si>
  <si>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</si>
  <si>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</si>
  <si>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</si>
  <si>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</si>
  <si>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</si>
  <si>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</si>
  <si>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</si>
  <si>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</si>
  <si>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</si>
  <si>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</si>
  <si>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</si>
  <si>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</si>
  <si>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</si>
  <si>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</si>
  <si>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</si>
  <si>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</si>
  <si>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</si>
  <si>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</si>
  <si>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</si>
  <si>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</si>
  <si>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</si>
  <si>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</si>
  <si>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</si>
  <si>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</si>
  <si>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</si>
  <si>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</si>
  <si>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</si>
  <si>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</si>
  <si>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</si>
  <si>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</si>
  <si>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</si>
  <si>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</si>
  <si>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</si>
  <si>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</si>
  <si>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</si>
  <si>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</si>
  <si>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</si>
  <si>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</si>
  <si>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</si>
  <si>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</si>
  <si>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</si>
  <si>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</si>
  <si>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</si>
  <si>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</si>
  <si>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</si>
  <si>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</si>
  <si>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</si>
  <si>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</si>
  <si>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</si>
  <si>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</si>
  <si>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</si>
  <si>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</si>
  <si>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</si>
  <si>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</si>
  <si>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</si>
  <si>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</si>
  <si>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</si>
  <si>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</si>
  <si>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</si>
  <si>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</si>
  <si>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</si>
  <si>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</si>
  <si>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</si>
  <si>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</si>
  <si>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</si>
  <si>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</si>
  <si>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</si>
  <si>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</si>
  <si>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</si>
  <si>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</si>
  <si>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</si>
  <si>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</si>
  <si>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</si>
  <si>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</si>
  <si>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</si>
  <si>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</si>
  <si>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</si>
  <si>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</si>
  <si>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</si>
  <si>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</si>
  <si>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</si>
  <si>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</si>
  <si>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</si>
  <si>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</si>
  <si>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</si>
  <si>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</si>
  <si>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</si>
  <si>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</si>
  <si>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</si>
  <si>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</si>
  <si>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</si>
  <si>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</si>
  <si>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</si>
  <si>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</si>
  <si>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</si>
  <si>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</si>
  <si>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</si>
  <si>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</si>
  <si>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</si>
  <si>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</si>
  <si>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</si>
  <si>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</si>
  <si>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</si>
  <si>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</si>
  <si>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</si>
  <si>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</si>
  <si>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</si>
  <si>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</si>
  <si>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</si>
  <si>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</si>
  <si>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</si>
  <si>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</si>
  <si>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</si>
  <si>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</si>
  <si>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</si>
  <si>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</si>
  <si>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</si>
  <si>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</si>
  <si>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</si>
  <si>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</si>
  <si>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</si>
  <si>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</si>
  <si>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</si>
  <si>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</si>
  <si>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</si>
  <si>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</si>
  <si>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</si>
  <si>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</si>
  <si>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</si>
  <si>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</si>
  <si>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</si>
  <si>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</si>
  <si>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</si>
  <si>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</si>
  <si>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</si>
  <si>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</si>
  <si>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</si>
  <si>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</si>
  <si>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</si>
  <si>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</si>
  <si>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</si>
  <si>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</si>
  <si>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</si>
  <si>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</si>
  <si>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</si>
  <si>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</si>
  <si>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</si>
  <si>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</si>
  <si>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</si>
  <si>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</si>
  <si>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</si>
  <si>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</si>
  <si>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</si>
  <si>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</si>
  <si>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</si>
  <si>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</si>
  <si>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</si>
  <si>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</si>
  <si>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</si>
  <si>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</si>
  <si>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</si>
  <si>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</si>
  <si>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</si>
  <si>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</si>
  <si>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</si>
  <si>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</si>
  <si>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</si>
  <si>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</si>
  <si>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</si>
  <si>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</si>
  <si>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</si>
  <si>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</si>
  <si>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</si>
  <si>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</si>
  <si>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</si>
  <si>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</si>
  <si>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</si>
  <si>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</si>
  <si>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</si>
  <si>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</si>
  <si>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</si>
  <si>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</si>
  <si>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</si>
  <si>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</si>
  <si>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</si>
  <si>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</si>
  <si>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</si>
  <si>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</si>
  <si>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</si>
  <si>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</si>
  <si>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</si>
  <si>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</si>
  <si>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</si>
  <si>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</si>
  <si>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</si>
  <si>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</si>
  <si>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</si>
  <si>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</si>
  <si>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</si>
  <si>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</si>
  <si>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</si>
  <si>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</si>
  <si>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</si>
  <si>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</si>
  <si>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</si>
  <si>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</si>
  <si>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</si>
  <si>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</si>
  <si>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</si>
  <si>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</si>
  <si>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</si>
  <si>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</si>
  <si>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</si>
  <si>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</si>
  <si>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</si>
  <si>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</si>
  <si>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</si>
  <si>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</si>
  <si>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</si>
  <si>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</si>
  <si>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</si>
  <si>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</si>
  <si>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</si>
  <si>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</si>
  <si>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</si>
  <si>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</si>
  <si>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</si>
  <si>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</si>
  <si>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</si>
  <si>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</si>
  <si>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</si>
  <si>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</si>
  <si>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</si>
  <si>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</si>
  <si>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</si>
  <si>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</si>
  <si>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</si>
  <si>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</si>
  <si>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</si>
  <si>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</si>
  <si>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</si>
  <si>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</si>
  <si>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</si>
  <si>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</si>
  <si>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</si>
  <si>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</si>
  <si>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</si>
  <si>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</si>
  <si>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</si>
  <si>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</si>
  <si>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</si>
  <si>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</si>
  <si>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</si>
  <si>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</si>
  <si>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</si>
  <si>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</si>
  <si>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</si>
  <si>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</si>
  <si>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</si>
  <si>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</si>
  <si>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</si>
  <si>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</si>
  <si>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</si>
  <si>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</si>
  <si>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</si>
  <si>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</si>
  <si>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</si>
  <si>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</si>
  <si>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</si>
  <si>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</si>
  <si>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</si>
  <si>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</si>
  <si>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</si>
  <si>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</si>
  <si>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</si>
  <si>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</si>
  <si>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</si>
  <si>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</si>
  <si>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</si>
  <si>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</si>
  <si>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</si>
  <si>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</si>
  <si>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</si>
  <si>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</si>
  <si>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</si>
  <si>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</si>
  <si>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</si>
  <si>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</si>
  <si>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</si>
  <si>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</si>
  <si>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</si>
  <si>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</si>
  <si>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</si>
  <si>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</si>
  <si>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</si>
  <si>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</si>
  <si>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</si>
  <si>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</si>
  <si>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</si>
  <si>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</si>
  <si>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</si>
  <si>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</si>
  <si>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</si>
  <si>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</si>
  <si>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</si>
  <si>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</si>
  <si>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</si>
  <si>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</si>
  <si>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</si>
  <si>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</si>
  <si>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</si>
  <si>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</si>
  <si>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</si>
  <si>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</si>
  <si>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</si>
  <si>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</si>
  <si>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</si>
  <si>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</si>
  <si>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</si>
  <si>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</si>
  <si>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</si>
  <si>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</si>
  <si>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</si>
  <si>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</si>
  <si>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</si>
  <si>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</si>
  <si>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</si>
  <si>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</si>
  <si>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</si>
  <si>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</si>
  <si>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</si>
  <si>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</si>
  <si>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</si>
  <si>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</si>
  <si>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</si>
  <si>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</si>
  <si>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</si>
  <si>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</si>
  <si>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</si>
  <si>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</si>
  <si>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</si>
  <si>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</si>
  <si>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</si>
  <si>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</si>
  <si>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</si>
  <si>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</si>
  <si>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</si>
  <si>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</si>
  <si>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</si>
  <si>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</si>
  <si>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</si>
  <si>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</si>
  <si>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</si>
  <si>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</si>
  <si>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</si>
  <si>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</si>
  <si>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</si>
  <si>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</si>
  <si>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</si>
  <si>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</si>
  <si>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</si>
  <si>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</si>
  <si>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</si>
  <si>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</si>
  <si>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</si>
  <si>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</si>
  <si>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</si>
  <si>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</si>
  <si>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</si>
  <si>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</si>
  <si>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</si>
  <si>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</si>
  <si>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</si>
  <si>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</si>
  <si>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</si>
  <si>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</si>
  <si>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</si>
  <si>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</si>
  <si>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</si>
  <si>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</si>
  <si>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</si>
  <si>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</si>
  <si>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</si>
  <si>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</si>
  <si>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</si>
  <si>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</si>
  <si>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</si>
  <si>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</si>
  <si>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</si>
  <si>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</si>
  <si>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</si>
  <si>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</si>
  <si>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</si>
  <si>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</si>
  <si>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</si>
  <si>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</si>
  <si>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</si>
  <si>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</si>
  <si>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</si>
  <si>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</si>
  <si>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</si>
  <si>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</si>
  <si>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</si>
  <si>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</si>
  <si>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</si>
  <si>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</si>
  <si>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</si>
  <si>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</si>
  <si>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</si>
  <si>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</si>
  <si>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</si>
  <si>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</si>
  <si>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</si>
  <si>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</si>
  <si>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</si>
  <si>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</si>
  <si>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</si>
  <si>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</si>
  <si>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</si>
  <si>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</si>
  <si>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</si>
  <si>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</si>
  <si>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</si>
  <si>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</si>
  <si>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</si>
  <si>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</si>
  <si>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</si>
  <si>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</si>
  <si>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</si>
  <si>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</si>
  <si>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</si>
  <si>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</si>
  <si>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</si>
  <si>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</si>
  <si>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</si>
  <si>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</si>
  <si>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</si>
  <si>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</si>
  <si>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</si>
  <si>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</si>
  <si>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</si>
  <si>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</si>
  <si>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</si>
  <si>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</si>
  <si>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</si>
  <si>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</si>
  <si>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</si>
  <si>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</si>
  <si>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</si>
  <si>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</si>
  <si>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</si>
  <si>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</si>
  <si>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</si>
  <si>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</si>
  <si>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</si>
  <si>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</si>
  <si>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</si>
  <si>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</si>
  <si>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</si>
  <si>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</si>
  <si>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</si>
  <si>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</si>
  <si>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</si>
  <si>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</si>
  <si>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</si>
  <si>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</si>
  <si>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</si>
  <si>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</si>
  <si>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</si>
  <si>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</si>
  <si>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</si>
  <si>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</si>
  <si>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</si>
  <si>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</si>
  <si>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</si>
  <si>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</si>
  <si>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</si>
  <si>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</si>
  <si>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</si>
  <si>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</si>
  <si>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</si>
  <si>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</si>
  <si>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</si>
  <si>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</si>
  <si>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</si>
  <si>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</si>
  <si>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</si>
  <si>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</si>
  <si>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</si>
  <si>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</si>
  <si>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</si>
  <si>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</si>
  <si>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</si>
  <si>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</si>
  <si>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</si>
  <si>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</si>
  <si>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</si>
  <si>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</si>
  <si>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</si>
  <si>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</si>
  <si>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</si>
  <si>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</si>
  <si>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</si>
  <si>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</si>
  <si>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</si>
  <si>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</si>
  <si>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</si>
  <si>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</si>
  <si>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</si>
  <si>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</si>
  <si>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</si>
  <si>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</si>
  <si>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</si>
  <si>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</si>
  <si>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</si>
  <si>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</si>
  <si>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</si>
  <si>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</si>
  <si>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</si>
  <si>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</si>
  <si>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</si>
  <si>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</si>
  <si>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</si>
  <si>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</si>
  <si>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</si>
  <si>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</si>
  <si>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</si>
  <si>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</si>
  <si>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</si>
  <si>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</si>
  <si>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</si>
  <si>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</si>
  <si>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</si>
  <si>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</si>
  <si>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</si>
  <si>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</si>
  <si>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</si>
  <si>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</si>
  <si>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</si>
  <si>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</si>
  <si>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</si>
  <si>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</si>
  <si>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</si>
  <si>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</si>
  <si>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</si>
  <si>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</si>
  <si>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</si>
  <si>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</si>
  <si>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</si>
  <si>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</si>
  <si>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</si>
  <si>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</si>
  <si>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</si>
  <si>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</si>
  <si>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</si>
  <si>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</si>
  <si>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</si>
  <si>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</si>
  <si>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</si>
  <si>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</si>
  <si>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</si>
  <si>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</si>
  <si>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</si>
  <si>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</si>
  <si>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</si>
  <si>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</si>
  <si>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</si>
  <si>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</si>
  <si>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</si>
  <si>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</si>
  <si>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</si>
  <si>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</si>
  <si>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</si>
  <si>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</si>
  <si>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</si>
  <si>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</si>
  <si>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</si>
  <si>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</si>
  <si>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</si>
  <si>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</si>
  <si>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</si>
  <si>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</si>
  <si>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</si>
  <si>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</si>
  <si>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</si>
  <si>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</si>
  <si>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</si>
  <si>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</si>
  <si>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</si>
  <si>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</si>
  <si>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</si>
  <si>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</si>
  <si>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</si>
  <si>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</si>
  <si>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</si>
  <si>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</si>
  <si>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</si>
  <si>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</si>
  <si>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</si>
  <si>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</si>
  <si>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</si>
  <si>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</si>
  <si>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</si>
  <si>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</si>
  <si>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</si>
  <si>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</si>
  <si>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</si>
  <si>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</si>
  <si>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</si>
  <si>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</si>
  <si>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</si>
  <si>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</si>
  <si>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</si>
  <si>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</si>
  <si>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</si>
  <si>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</si>
  <si>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</si>
  <si>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</si>
  <si>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</si>
  <si>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</si>
  <si>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</si>
  <si>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</si>
  <si>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</si>
  <si>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</si>
  <si>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</si>
  <si>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</si>
  <si>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</si>
  <si>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</si>
  <si>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</si>
  <si>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</si>
  <si>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</si>
  <si>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</si>
  <si>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</si>
  <si>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</si>
  <si>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</si>
  <si>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</si>
  <si>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</si>
  <si>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</si>
  <si>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</si>
  <si>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</si>
  <si>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</si>
  <si>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</si>
  <si>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</si>
  <si>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</si>
  <si>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</si>
  <si>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</si>
  <si>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</si>
  <si>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</si>
  <si>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</si>
  <si>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</si>
  <si>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</si>
  <si>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</si>
  <si>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</si>
  <si>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</si>
  <si>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</si>
  <si>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</si>
  <si>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</si>
  <si>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</si>
  <si>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</si>
  <si>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</si>
  <si>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</si>
  <si>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</si>
  <si>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</si>
  <si>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</si>
  <si>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</si>
  <si>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</si>
  <si>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</si>
  <si>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</si>
  <si>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</si>
  <si>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</si>
  <si>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</si>
  <si>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</si>
  <si>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</si>
  <si>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</si>
  <si>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</si>
  <si>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</si>
  <si>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</si>
  <si>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</si>
  <si>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</si>
  <si>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</si>
  <si>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</si>
  <si>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</si>
  <si>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</si>
  <si>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</si>
  <si>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</si>
  <si>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</si>
  <si>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</si>
  <si>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</si>
  <si>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</si>
  <si>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</si>
  <si>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</si>
  <si>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</si>
  <si>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</si>
  <si>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</si>
  <si>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</si>
  <si>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</si>
  <si>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</si>
  <si>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</si>
  <si>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</si>
  <si>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</si>
  <si>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</si>
  <si>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</si>
  <si>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</si>
  <si>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</si>
  <si>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</si>
  <si>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</si>
  <si>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</si>
  <si>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</si>
  <si>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</si>
  <si>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</si>
  <si>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</si>
  <si>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</si>
  <si>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</si>
  <si>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</si>
  <si>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</si>
  <si>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</si>
  <si>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</si>
  <si>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</si>
  <si>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</si>
  <si>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</si>
  <si>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</si>
  <si>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</si>
  <si>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</si>
  <si>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</si>
  <si>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</si>
  <si>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</si>
  <si>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</si>
  <si>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</si>
  <si>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</si>
  <si>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</si>
  <si>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</si>
  <si>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</si>
  <si>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</si>
  <si>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</si>
  <si>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</si>
  <si>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</si>
  <si>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</si>
  <si>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</si>
  <si>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</si>
  <si>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</si>
  <si>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</si>
  <si>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</si>
  <si>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</si>
  <si>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</si>
  <si>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</si>
  <si>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</si>
  <si>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</si>
  <si>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</si>
  <si>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</si>
  <si>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</si>
  <si>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</si>
  <si>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</si>
  <si>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</si>
  <si>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</si>
  <si>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</si>
  <si>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</si>
  <si>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</si>
  <si>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</si>
  <si>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</si>
  <si>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</si>
  <si>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</si>
  <si>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</si>
  <si>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</si>
  <si>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</si>
  <si>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</si>
  <si>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</si>
  <si>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</si>
  <si>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</si>
  <si>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</si>
  <si>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</si>
  <si>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</si>
  <si>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</si>
  <si>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</si>
  <si>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</si>
  <si>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</si>
  <si>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</si>
  <si>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</si>
  <si>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</si>
  <si>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</si>
  <si>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</si>
  <si>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</si>
  <si>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</si>
  <si>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</si>
  <si>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</si>
  <si>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</si>
  <si>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</si>
  <si>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</si>
  <si>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</si>
  <si>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</si>
  <si>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</si>
  <si>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</si>
  <si>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</si>
  <si>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</si>
  <si>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</si>
  <si>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</si>
  <si>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</si>
  <si>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</si>
  <si>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</si>
  <si>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</si>
  <si>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</si>
  <si>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</si>
  <si>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</si>
  <si>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</si>
  <si>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</si>
  <si>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</si>
  <si>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</si>
  <si>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</si>
  <si>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</si>
  <si>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</si>
  <si>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</si>
  <si>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</si>
  <si>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</si>
  <si>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</si>
  <si>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</si>
  <si>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</si>
  <si>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</si>
  <si>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</si>
  <si>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</si>
  <si>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</si>
  <si>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</si>
  <si>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</si>
  <si>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</si>
  <si>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</si>
  <si>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</si>
  <si>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</si>
  <si>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</si>
  <si>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</si>
  <si>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</si>
  <si>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</si>
  <si>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</si>
  <si>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</si>
  <si>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</si>
  <si>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</si>
  <si>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</si>
  <si>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</si>
  <si>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</si>
  <si>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</si>
  <si>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</si>
  <si>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</si>
  <si>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</si>
  <si>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</si>
  <si>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</si>
  <si>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</si>
  <si>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</si>
  <si>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</si>
  <si>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</si>
  <si>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</si>
  <si>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</si>
  <si>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</si>
  <si>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</si>
  <si>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</si>
  <si>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</si>
  <si>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</si>
  <si>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</si>
  <si>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</si>
  <si>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</si>
  <si>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</si>
  <si>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</si>
  <si>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</si>
  <si>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</si>
  <si>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</si>
  <si>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</si>
  <si>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</si>
  <si>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</si>
  <si>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</si>
  <si>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</si>
  <si>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</si>
  <si>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</si>
  <si>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</si>
  <si>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</si>
  <si>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</si>
  <si>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</si>
  <si>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</si>
  <si>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</si>
  <si>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</si>
  <si>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</si>
  <si>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</si>
  <si>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</si>
  <si>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</si>
  <si>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</si>
  <si>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</si>
  <si>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</si>
  <si>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</si>
  <si>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</si>
  <si>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</si>
  <si>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</si>
  <si>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</si>
  <si>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</si>
  <si>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</si>
  <si>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</si>
  <si>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</si>
  <si>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</si>
  <si>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</si>
  <si>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</si>
  <si>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</si>
  <si>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</si>
  <si>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</si>
  <si>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</si>
  <si>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</si>
  <si>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</si>
  <si>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</si>
  <si>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</si>
  <si>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</si>
  <si>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</si>
  <si>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</si>
  <si>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</si>
  <si>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</si>
  <si>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</si>
  <si>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</si>
  <si>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</si>
  <si>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</si>
  <si>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</si>
  <si>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</si>
  <si>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</si>
  <si>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</si>
  <si>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</si>
  <si>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</si>
  <si>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</si>
  <si>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</si>
  <si>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</si>
  <si>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</si>
  <si>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</si>
  <si>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</si>
  <si>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</si>
  <si>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</si>
  <si>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</si>
  <si>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</si>
  <si>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</si>
  <si>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</si>
  <si>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</si>
  <si>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</si>
  <si>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</si>
  <si>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</si>
  <si>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</si>
  <si>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</si>
  <si>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</si>
  <si>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</si>
  <si>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</si>
  <si>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</si>
  <si>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</si>
  <si>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</si>
  <si>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</si>
  <si>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</si>
  <si>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</si>
  <si>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</si>
  <si>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</si>
  <si>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</si>
  <si>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</si>
  <si>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</si>
  <si>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</si>
  <si>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</si>
  <si>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</si>
  <si>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</si>
  <si>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</si>
  <si>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</si>
  <si>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</si>
  <si>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</si>
  <si>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</si>
  <si>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</si>
  <si>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</si>
  <si>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</si>
  <si>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</si>
  <si>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</si>
  <si>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</si>
  <si>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</si>
  <si>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</si>
  <si>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</si>
  <si>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</si>
  <si>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</si>
  <si>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</si>
  <si>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</si>
  <si>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</si>
  <si>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</si>
  <si>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</si>
  <si>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</si>
  <si>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</si>
  <si>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</si>
  <si>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</si>
  <si>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</si>
  <si>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</si>
  <si>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</si>
  <si>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</si>
  <si>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</si>
  <si>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</si>
  <si>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</si>
  <si>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</si>
  <si>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</si>
  <si>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</si>
  <si>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</si>
  <si>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</si>
  <si>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</si>
  <si>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</si>
  <si>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</si>
  <si>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</si>
  <si>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</si>
  <si>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</si>
  <si>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</si>
  <si>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</si>
  <si>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</si>
  <si>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</si>
  <si>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</si>
  <si>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</si>
  <si>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</si>
  <si>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</si>
  <si>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</si>
  <si>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</si>
  <si>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</si>
  <si>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Gowanda RCD, LLC</t>
  </si>
  <si>
    <t>520 East Industrial Park Drive, Manchester, NH 03109-5316</t>
  </si>
  <si>
    <t>Daniel N. Roy</t>
  </si>
  <si>
    <t>danr@rcdcomponents.com</t>
  </si>
  <si>
    <t>603-669-0054 x 325</t>
  </si>
  <si>
    <t>Quality Manager</t>
  </si>
  <si>
    <t>http://www.rcdcomponents.com/rcd/word/RCD%20Conflict-free%20Declaration.pdf</t>
  </si>
  <si>
    <t>No.119 Yejin Road</t>
  </si>
  <si>
    <t>Ningxia</t>
  </si>
  <si>
    <t>master@otic.com.cn</t>
  </si>
  <si>
    <t>NINGXIA ORIENT TANTALUM INDUSTRY CORP. LTD. (OTIC): In their 2015 Report on Due Diligence of Tantalum Supply Chain (http://www.conflictfreesourcing.org/media/docs/Ningxia_2015.pdf), "OTIC" does purchase material from Rwanda and the DRC, however, as a fully participating and ACCEPTED member of the iTSCi Membership, this material MUST and CAN ONLY be sourced from iTSCI full members, as well adhereing to protocols of iTSCi bagging and tagging, for full identification and traceability. Policy statements a/o 2017 are also here: OTIC Statement On Raw Material Procurement (http://en.otic.com.cn/info-detail.php?InfoId=30) and here: OTIC Control System for Purchasing and Traceability of Non-Conflict Materials (http://en.otic.com.cn/info-detail.php?InfoId=29).</t>
  </si>
  <si>
    <t>MSC: In their 7th October 2016 POLICY ON CONFLICT MINERALS Report (http://www.msmelt.com/abt_policy.htm), MSC currently sources 15-20% of its tin production from predominantly artisanal miners in Central Africa from across the DRC, Rwanda, Burundi and Uganda; however, it is a fully participating and ACCEPTED member of the iTSCi Membership, this material  MUST and CAN ONLY be sourced from iTSCI full members, as well adhereing to protocols of iTSCi bagging and tagging, for full identification and traceability.</t>
  </si>
  <si>
    <t>MINSUR: CM Reporting and Polcity Statements (http://www.minsur.com/quienes-somos/politicas-empresariales/politica-contra-los-minerales-de-conflicto/?lang=en), sourcing only from Peru and Bolivia.</t>
  </si>
  <si>
    <t>Operaciones Metalurgical S.A.</t>
  </si>
  <si>
    <t>THAISARCO: Supply Chain Policy (http://www.thaisarco.com/docs/SupplyChainPolicy2018.pdf) and Due Dilignece Procedure (http://www.thaisarco.com/docs/DueDiligenceProcedures.pdf).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</si>
</sst>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xf numFmtId="0" fontId="8" fillId="0" borderId="0" applyNumberFormat="0" applyFill="0" applyBorder="0" applyAlignment="0" applyProtection="0">
      <alignment vertical="top"/>
      <protection locked="0"/>
    </xf>
  </cellStyleXfs>
  <cellXfs count="46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3" borderId="61" xfId="0" applyFont="1" applyFill="1" applyBorder="1" applyAlignment="1" applyProtection="1">
      <alignment horizontal="left" vertical="center"/>
      <protection locked="0" hidden="1"/>
    </xf>
    <xf numFmtId="0" fontId="15" fillId="33" borderId="10" xfId="0" applyFont="1" applyFill="1" applyBorder="1" applyAlignment="1" applyProtection="1">
      <alignment horizontal="left" vertical="center"/>
      <protection locked="0" hidden="1"/>
    </xf>
    <xf numFmtId="0" fontId="15" fillId="33" borderId="37" xfId="0" applyFont="1" applyFill="1" applyBorder="1" applyAlignment="1" applyProtection="1">
      <alignment horizontal="left" vertical="center"/>
      <protection locked="0" hidden="1"/>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22" fillId="0" borderId="61" xfId="593" applyFont="1" applyBorder="1" applyAlignment="1" applyProtection="1">
      <alignment vertical="center"/>
      <protection locked="0" hidden="1"/>
    </xf>
    <xf numFmtId="0" fontId="22" fillId="0" borderId="10" xfId="593" applyFont="1" applyBorder="1" applyAlignment="1" applyProtection="1">
      <alignment vertical="center"/>
      <protection locked="0" hidden="1"/>
    </xf>
    <xf numFmtId="0" fontId="22" fillId="0" borderId="37" xfId="593" applyFont="1" applyBorder="1" applyAlignment="1" applyProtection="1">
      <alignment vertical="center"/>
      <protection locked="0"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8" fillId="33" borderId="61" xfId="593"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wrapText="1"/>
      <protection locked="0"/>
    </xf>
    <xf numFmtId="0" fontId="0" fillId="0" borderId="19" xfId="0" applyBorder="1" applyProtection="1">
      <protection locked="0"/>
    </xf>
    <xf numFmtId="0" fontId="0" fillId="0" borderId="65" xfId="0" applyBorder="1" applyAlignment="1" applyProtection="1">
      <alignment wrapText="1"/>
      <protection locked="0"/>
    </xf>
    <xf numFmtId="0" fontId="0" fillId="33" borderId="66" xfId="0" applyFill="1" applyBorder="1" applyAlignment="1" applyProtection="1">
      <alignment horizontal="left" vertical="center" wrapText="1"/>
      <protection locked="0"/>
    </xf>
    <xf numFmtId="0" fontId="0" fillId="0" borderId="66" xfId="0" applyBorder="1" applyAlignment="1" applyProtection="1">
      <alignment vertical="center" wrapText="1"/>
      <protection locked="0" hidden="1"/>
    </xf>
    <xf numFmtId="0" fontId="15" fillId="33" borderId="42" xfId="0" applyFont="1" applyFill="1" applyBorder="1" applyAlignment="1" applyProtection="1">
      <alignment horizontal="left" vertical="center"/>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6 2" xfId="593" xr:uid="{BC3752D5-790F-4CD3-8287-04F8BCFDA24F}"/>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208">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rcdcomponents.com/rcd/word/RCD%20Conflict-free%20Declaration.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ht="13.2">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399999999999999">
      <c r="A13" s="363"/>
      <c r="B13" s="2">
        <v>1</v>
      </c>
      <c r="C13" s="37" t="s">
        <v>1088</v>
      </c>
      <c r="D13" s="39" t="s">
        <v>876</v>
      </c>
      <c r="E13" s="194" t="s">
        <v>853</v>
      </c>
      <c r="F13" s="194"/>
      <c r="G13" s="34"/>
    </row>
    <row r="14" spans="1:7" ht="30.6">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55" customHeight="1">
      <c r="A29" s="363"/>
      <c r="B29" s="376"/>
      <c r="C29" s="370"/>
      <c r="D29" s="373"/>
      <c r="E29" s="361"/>
      <c r="F29" s="196" t="s">
        <v>61</v>
      </c>
      <c r="G29" s="34"/>
    </row>
    <row r="30" spans="1:7" ht="62.5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5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12.2">
      <c r="A36" s="363"/>
      <c r="B36" s="377"/>
      <c r="C36" s="371"/>
      <c r="D36" s="374"/>
      <c r="E36" s="362"/>
      <c r="F36" s="197" t="s">
        <v>69</v>
      </c>
      <c r="G36" s="34"/>
    </row>
    <row r="37" spans="1:7" ht="102">
      <c r="A37" s="363"/>
      <c r="B37" s="170">
        <v>3.01</v>
      </c>
      <c r="C37" s="171" t="s">
        <v>70</v>
      </c>
      <c r="D37" s="39" t="s">
        <v>2270</v>
      </c>
      <c r="E37" s="198" t="s">
        <v>1328</v>
      </c>
      <c r="F37" s="199" t="s">
        <v>1434</v>
      </c>
      <c r="G37" s="34"/>
    </row>
    <row r="38" spans="1:7" ht="81.599999999999994">
      <c r="A38" s="363"/>
      <c r="B38" s="170">
        <v>3.02</v>
      </c>
      <c r="C38" s="171" t="s">
        <v>1361</v>
      </c>
      <c r="D38" s="39" t="s">
        <v>2271</v>
      </c>
      <c r="E38" s="198" t="s">
        <v>1376</v>
      </c>
      <c r="F38" s="199" t="s">
        <v>1435</v>
      </c>
      <c r="G38" s="34"/>
    </row>
    <row r="39" spans="1:7" ht="81.599999999999994">
      <c r="A39" s="363"/>
      <c r="B39" s="180">
        <v>4</v>
      </c>
      <c r="C39" s="179" t="s">
        <v>1531</v>
      </c>
      <c r="D39" s="39" t="s">
        <v>2272</v>
      </c>
      <c r="E39" s="37" t="s">
        <v>2215</v>
      </c>
      <c r="F39" s="37" t="s">
        <v>1532</v>
      </c>
      <c r="G39" s="34"/>
    </row>
    <row r="40" spans="1:7" ht="40.799999999999997">
      <c r="A40" s="363"/>
      <c r="B40" s="170">
        <v>4.01</v>
      </c>
      <c r="C40" s="179" t="s">
        <v>1531</v>
      </c>
      <c r="D40" s="39" t="s">
        <v>2274</v>
      </c>
      <c r="E40" s="37" t="s">
        <v>2229</v>
      </c>
      <c r="F40" s="37" t="s">
        <v>2233</v>
      </c>
      <c r="G40" s="34"/>
    </row>
    <row r="41" spans="1:7" ht="40.799999999999997">
      <c r="A41" s="363"/>
      <c r="B41" s="170" t="s">
        <v>2261</v>
      </c>
      <c r="C41" s="179" t="s">
        <v>1531</v>
      </c>
      <c r="D41" s="39" t="s">
        <v>2273</v>
      </c>
      <c r="E41" s="37" t="s">
        <v>2264</v>
      </c>
      <c r="F41" s="37" t="s">
        <v>2262</v>
      </c>
      <c r="G41" s="34"/>
    </row>
    <row r="42" spans="1:7" ht="40.799999999999997">
      <c r="A42" s="363"/>
      <c r="B42" s="170" t="s">
        <v>2299</v>
      </c>
      <c r="C42" s="179" t="s">
        <v>1531</v>
      </c>
      <c r="D42" s="39" t="s">
        <v>2306</v>
      </c>
      <c r="E42" s="37" t="s">
        <v>2263</v>
      </c>
      <c r="F42" s="37" t="s">
        <v>2300</v>
      </c>
      <c r="G42" s="34"/>
    </row>
    <row r="43" spans="1:7" ht="112.2">
      <c r="A43" s="363"/>
      <c r="B43" s="191">
        <v>4.0999999999999996</v>
      </c>
      <c r="C43" s="179" t="s">
        <v>2305</v>
      </c>
      <c r="D43" s="192">
        <v>42867</v>
      </c>
      <c r="E43" s="200" t="s">
        <v>2308</v>
      </c>
      <c r="F43" s="37" t="s">
        <v>2307</v>
      </c>
      <c r="G43" s="34"/>
    </row>
    <row r="44" spans="1:7" ht="71.400000000000006">
      <c r="A44" s="363"/>
      <c r="B44" s="191">
        <v>4.2</v>
      </c>
      <c r="C44" s="179" t="s">
        <v>2305</v>
      </c>
      <c r="D44" s="192">
        <v>42704</v>
      </c>
      <c r="E44" s="200" t="s">
        <v>2510</v>
      </c>
      <c r="F44" s="37" t="s">
        <v>2485</v>
      </c>
      <c r="G44" s="34"/>
    </row>
    <row r="45" spans="1:7" ht="132.6">
      <c r="A45" s="363"/>
      <c r="B45" s="240">
        <v>5</v>
      </c>
      <c r="C45" s="179" t="s">
        <v>2305</v>
      </c>
      <c r="D45" s="192">
        <v>42867</v>
      </c>
      <c r="E45" s="200" t="s">
        <v>12917</v>
      </c>
      <c r="F45" s="37" t="s">
        <v>12639</v>
      </c>
      <c r="G45" s="34"/>
    </row>
    <row r="46" spans="1:7" ht="30.6">
      <c r="A46" s="363"/>
      <c r="B46" s="191">
        <v>5.01</v>
      </c>
      <c r="C46" s="179" t="s">
        <v>2305</v>
      </c>
      <c r="D46" s="192">
        <v>42907</v>
      </c>
      <c r="E46" s="200" t="s">
        <v>12935</v>
      </c>
      <c r="F46" s="37" t="s">
        <v>12639</v>
      </c>
      <c r="G46" s="34"/>
    </row>
    <row r="47" spans="1:7" ht="61.2">
      <c r="A47" s="363"/>
      <c r="B47" s="191">
        <v>5.0999999999999996</v>
      </c>
      <c r="C47" s="179" t="s">
        <v>2305</v>
      </c>
      <c r="D47" s="192">
        <v>43070</v>
      </c>
      <c r="E47" s="200" t="s">
        <v>13129</v>
      </c>
      <c r="F47" s="37" t="s">
        <v>13130</v>
      </c>
      <c r="G47" s="34"/>
    </row>
    <row r="48" spans="1:7" ht="51">
      <c r="A48" s="363"/>
      <c r="B48" s="191">
        <v>5.1100000000000003</v>
      </c>
      <c r="C48" s="179" t="s">
        <v>13371</v>
      </c>
      <c r="D48" s="192">
        <v>43217</v>
      </c>
      <c r="E48" s="200" t="s">
        <v>13499</v>
      </c>
      <c r="F48" s="37" t="s">
        <v>13405</v>
      </c>
      <c r="G48" s="34"/>
    </row>
    <row r="49" spans="1:7" ht="51">
      <c r="A49" s="363"/>
      <c r="B49" s="191">
        <v>5.12</v>
      </c>
      <c r="C49" s="179" t="s">
        <v>13371</v>
      </c>
      <c r="D49" s="192">
        <v>43581</v>
      </c>
      <c r="E49" s="200" t="s">
        <v>13499</v>
      </c>
      <c r="F49" s="37" t="s">
        <v>14064</v>
      </c>
      <c r="G49" s="34"/>
    </row>
    <row r="50" spans="1:7" ht="71.400000000000006">
      <c r="A50" s="363"/>
      <c r="B50" s="240">
        <v>6</v>
      </c>
      <c r="C50" s="179" t="s">
        <v>13371</v>
      </c>
      <c r="D50" s="192">
        <v>43964</v>
      </c>
      <c r="E50" s="200" t="s">
        <v>14291</v>
      </c>
      <c r="F50" s="37" t="s">
        <v>14074</v>
      </c>
      <c r="G50" s="34"/>
    </row>
    <row r="51" spans="1:7" ht="40.799999999999997">
      <c r="A51" s="363"/>
      <c r="B51" s="191">
        <v>6.01</v>
      </c>
      <c r="C51" s="179" t="s">
        <v>13371</v>
      </c>
      <c r="D51" s="192">
        <v>43970</v>
      </c>
      <c r="E51" s="200" t="s">
        <v>15309</v>
      </c>
      <c r="F51" s="200" t="s">
        <v>14074</v>
      </c>
      <c r="G51" s="34"/>
    </row>
    <row r="52" spans="1:7" ht="40.799999999999997">
      <c r="A52" s="363"/>
      <c r="B52" s="191">
        <v>6.1</v>
      </c>
      <c r="C52" s="179" t="s">
        <v>13371</v>
      </c>
      <c r="D52" s="192">
        <v>44314</v>
      </c>
      <c r="E52" s="200" t="s">
        <v>15314</v>
      </c>
      <c r="F52" s="200" t="s">
        <v>15319</v>
      </c>
      <c r="G52" s="34"/>
    </row>
    <row r="53" spans="1:7" ht="13.2" thickBot="1">
      <c r="A53" s="364"/>
      <c r="B53" s="365" t="str">
        <f ca="1">OFFSET(L!$C$1,MATCH("General"&amp;"Cpy",L!$A:$A,0)-1,SL,,)</f>
        <v>© 2021 Responsible Minerals Initiative. All rights reserved.</v>
      </c>
      <c r="C53" s="365"/>
      <c r="D53" s="365"/>
      <c r="E53" s="365"/>
      <c r="F53" s="365"/>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E396B24-CB24-4EA3-96D8-BE2E4A60337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34A3442-8685-416D-9063-01C2A5F7374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0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7" zoomScaleNormal="87" zoomScalePageLayoutView="70" workbookViewId="0">
      <selection sqref="A1:K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12"/>
      <c r="B1" s="413"/>
      <c r="C1" s="413"/>
      <c r="D1" s="413"/>
      <c r="E1" s="413"/>
      <c r="F1" s="413"/>
      <c r="G1" s="413"/>
      <c r="H1" s="413"/>
      <c r="I1" s="413"/>
      <c r="J1" s="413"/>
      <c r="K1" s="41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5" t="str">
        <f ca="1">OFFSET(L!$C$1,MATCH("Declaration"&amp;ADDRESS(ROW(),COLUMN(),4),L!$A:$A,0)-1,SL,,)</f>
        <v>Conflict Minerals Reporting Template (CMRT)</v>
      </c>
      <c r="E2" s="416"/>
      <c r="F2" s="416"/>
      <c r="G2" s="416"/>
      <c r="H2" s="416"/>
      <c r="I2" s="416"/>
      <c r="J2" s="41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5"/>
      <c r="G3" s="425"/>
      <c r="H3" s="425"/>
      <c r="I3" s="182"/>
      <c r="J3" s="167" t="s">
        <v>15318</v>
      </c>
      <c r="K3" s="47"/>
      <c r="L3" s="139"/>
      <c r="M3" s="130"/>
      <c r="N3" s="130"/>
      <c r="O3" s="131"/>
      <c r="P3" s="144">
        <f>MATCH($D$3,LN,0)</f>
        <v>1</v>
      </c>
    </row>
    <row r="4" spans="1:34" ht="16.2">
      <c r="A4" s="45"/>
      <c r="B4" s="421" t="str">
        <f ca="1">OFFSET(L!$C$1,MATCH("Declaration"&amp;ADDRESS(ROW(),COLUMN(),4),L!$A:$A,0)-1,SL,,)</f>
        <v>The purpose of this document is to collect sourcing information on tin, tantalum, tungsten and gold used in products</v>
      </c>
      <c r="C4" s="421"/>
      <c r="D4" s="421"/>
      <c r="E4" s="421"/>
      <c r="F4" s="421"/>
      <c r="G4" s="421"/>
      <c r="H4" s="421"/>
      <c r="I4" s="426" t="str">
        <f ca="1">OFFSET(L!$C$1,MATCH("Declaration"&amp;ADDRESS(ROW(),COLUMN(),4),L!$A:$A,0)-1,SL,,)</f>
        <v>Link to Terms &amp; Conditions</v>
      </c>
      <c r="J4" s="426"/>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30" t="str">
        <f ca="1">OFFSET(L!$C$1,MATCH("Declaration"&amp;ADDRESS(ROW(),COLUMN(),4),L!$A:$A,0)-1,SL,,)</f>
        <v>Company Information</v>
      </c>
      <c r="C7" s="430"/>
      <c r="D7" s="430"/>
      <c r="E7" s="430"/>
      <c r="F7" s="430"/>
      <c r="G7" s="430"/>
      <c r="H7" s="430"/>
      <c r="I7" s="430"/>
      <c r="J7" s="430"/>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18" t="s">
        <v>15606</v>
      </c>
      <c r="E8" s="419"/>
      <c r="F8" s="419"/>
      <c r="G8" s="419"/>
      <c r="H8" s="419"/>
      <c r="I8" s="419"/>
      <c r="J8" s="420"/>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7" t="s">
        <v>494</v>
      </c>
      <c r="E9" s="428"/>
      <c r="F9" s="428"/>
      <c r="G9" s="429"/>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31" t="str">
        <f ca="1">OFFSET(L!$C$1,MATCH("Declaration"&amp;ADDRESS(ROW(),COLUMN(),4)&amp;LEFT($D$9,1),L!$A:$A,0)-1,SL,,)</f>
        <v>Description of Scope:</v>
      </c>
      <c r="C10" s="151"/>
      <c r="D10" s="422"/>
      <c r="E10" s="423"/>
      <c r="F10" s="423"/>
      <c r="G10" s="423"/>
      <c r="H10" s="423"/>
      <c r="I10" s="423"/>
      <c r="J10" s="42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2"/>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48">
        <v>103657</v>
      </c>
      <c r="E12" s="449"/>
      <c r="F12" s="449"/>
      <c r="G12" s="449"/>
      <c r="H12" s="449"/>
      <c r="I12" s="449"/>
      <c r="J12" s="45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6"/>
      <c r="E13" s="407"/>
      <c r="F13" s="407"/>
      <c r="G13" s="407"/>
      <c r="H13" s="407"/>
      <c r="I13" s="407"/>
      <c r="J13" s="40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51" t="s">
        <v>15607</v>
      </c>
      <c r="E14" s="452"/>
      <c r="F14" s="452"/>
      <c r="G14" s="452"/>
      <c r="H14" s="452"/>
      <c r="I14" s="452"/>
      <c r="J14" s="45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51" t="s">
        <v>15608</v>
      </c>
      <c r="E15" s="452"/>
      <c r="F15" s="452"/>
      <c r="G15" s="452"/>
      <c r="H15" s="452"/>
      <c r="I15" s="452"/>
      <c r="J15" s="45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54" t="s">
        <v>15609</v>
      </c>
      <c r="E16" s="455"/>
      <c r="F16" s="455"/>
      <c r="G16" s="455"/>
      <c r="H16" s="455"/>
      <c r="I16" s="455"/>
      <c r="J16" s="45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48" t="s">
        <v>15610</v>
      </c>
      <c r="E17" s="449"/>
      <c r="F17" s="449"/>
      <c r="G17" s="449"/>
      <c r="H17" s="449"/>
      <c r="I17" s="449"/>
      <c r="J17" s="45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51" t="s">
        <v>15608</v>
      </c>
      <c r="E18" s="452"/>
      <c r="F18" s="452"/>
      <c r="G18" s="452"/>
      <c r="H18" s="452"/>
      <c r="I18" s="452"/>
      <c r="J18" s="45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48" t="s">
        <v>15611</v>
      </c>
      <c r="E19" s="449"/>
      <c r="F19" s="449"/>
      <c r="G19" s="449"/>
      <c r="H19" s="449"/>
      <c r="I19" s="449"/>
      <c r="J19" s="45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54" t="s">
        <v>15609</v>
      </c>
      <c r="E20" s="455"/>
      <c r="F20" s="455"/>
      <c r="G20" s="455"/>
      <c r="H20" s="455"/>
      <c r="I20" s="455"/>
      <c r="J20" s="45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48" t="s">
        <v>15610</v>
      </c>
      <c r="E21" s="449"/>
      <c r="F21" s="449"/>
      <c r="G21" s="449"/>
      <c r="H21" s="449"/>
      <c r="I21" s="449"/>
      <c r="J21" s="45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33">
        <v>44314</v>
      </c>
      <c r="E22" s="434"/>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09"/>
      <c r="E23" s="40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35" t="str">
        <f ca="1">OFFSET(L!$C$1,MATCH("Declaration"&amp;ADDRESS(ROW(),COLUMN(),4),L!$A:$A,0)-1,SL,,)</f>
        <v>Answer the following questions 1 - 8 based on the declaration scope indicated above</v>
      </c>
      <c r="C24" s="435"/>
      <c r="D24" s="435"/>
      <c r="E24" s="435"/>
      <c r="F24" s="435"/>
      <c r="G24" s="435"/>
      <c r="H24" s="435"/>
      <c r="I24" s="435"/>
      <c r="J24" s="435"/>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2" t="str">
        <f ca="1">D25</f>
        <v>Answer</v>
      </c>
      <c r="E31" s="402"/>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57" t="s">
        <v>488</v>
      </c>
      <c r="E32" s="458"/>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2" t="str">
        <f ca="1">D25</f>
        <v>Answer</v>
      </c>
      <c r="E37" s="402"/>
      <c r="F37" s="21"/>
      <c r="G37" s="55" t="str">
        <f ca="1">G25</f>
        <v>Comments</v>
      </c>
      <c r="H37" s="405"/>
      <c r="I37" s="405"/>
      <c r="J37" s="405"/>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4" t="s">
        <v>488</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t="s">
        <v>488</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2" t="str">
        <f ca="1">D25</f>
        <v>Answer</v>
      </c>
      <c r="E43" s="402"/>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2" t="str">
        <f ca="1">D25</f>
        <v>Answer</v>
      </c>
      <c r="E49" s="402"/>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2" t="str">
        <f ca="1">D25</f>
        <v>Answer</v>
      </c>
      <c r="E55" s="402"/>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03">
        <v>1</v>
      </c>
      <c r="E56" s="404"/>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3">
        <v>1</v>
      </c>
      <c r="E57" s="404"/>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403"/>
      <c r="E58" s="404"/>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403"/>
      <c r="E59" s="404"/>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2" t="str">
        <f ca="1">D25</f>
        <v>Answer</v>
      </c>
      <c r="E61" s="402"/>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57" t="s">
        <v>488</v>
      </c>
      <c r="E62" s="458"/>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457" t="s">
        <v>488</v>
      </c>
      <c r="E63" s="458"/>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2" t="str">
        <f ca="1">D25</f>
        <v>Answer</v>
      </c>
      <c r="E67" s="402"/>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457" t="s">
        <v>488</v>
      </c>
      <c r="E68" s="458"/>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457" t="s">
        <v>488</v>
      </c>
      <c r="E69" s="458"/>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59" t="s">
        <v>15612</v>
      </c>
      <c r="H77" s="410"/>
      <c r="I77" s="410"/>
      <c r="J77" s="411"/>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207" priority="155" stopIfTrue="1">
      <formula>AND(OR($D$26="No",AND($D$26="Yes",$D$32="No")),OR($D$27="No",AND($D$27="Yes",$D$33="No")),OR($D$28="No",AND($D$28="Yes",$D$34="No")),OR($D$29="No",AND($D$29="Yes",$D$35="No")))</formula>
    </cfRule>
    <cfRule type="expression" dxfId="206" priority="156" stopIfTrue="1">
      <formula>IF(D75="",TRUE)</formula>
    </cfRule>
  </conditionalFormatting>
  <conditionalFormatting sqref="D22:E22">
    <cfRule type="expression" dxfId="194" priority="229" stopIfTrue="1">
      <formula>IF($D$22="",TRUE)</formula>
    </cfRule>
  </conditionalFormatting>
  <conditionalFormatting sqref="D10:J10">
    <cfRule type="expression" dxfId="193" priority="126" stopIfTrue="1">
      <formula>IF($D$9=$Q$9,TRUE)</formula>
    </cfRule>
    <cfRule type="expression" dxfId="192" priority="236" stopIfTrue="1">
      <formula>IF(AND($D$10="",$D$9=$R$9),TRUE)</formula>
    </cfRule>
  </conditionalFormatting>
  <conditionalFormatting sqref="G85:J85">
    <cfRule type="expression" dxfId="180" priority="117" stopIfTrue="1">
      <formula>IF(AND($D$85="Yes, using other format (describe)",$G$85=""),TRUE)</formula>
    </cfRule>
  </conditionalFormatting>
  <conditionalFormatting sqref="D8:J8">
    <cfRule type="expression" dxfId="101" priority="92" stopIfTrue="1">
      <formula>IF($D$8="",TRUE)</formula>
    </cfRule>
  </conditionalFormatting>
  <conditionalFormatting sqref="D9:G9">
    <cfRule type="expression" dxfId="100" priority="91" stopIfTrue="1">
      <formula>IF($D$9="",TRUE)</formula>
    </cfRule>
  </conditionalFormatting>
  <conditionalFormatting sqref="D15:J15">
    <cfRule type="expression" dxfId="99" priority="87" stopIfTrue="1">
      <formula>IF($D$15="",TRUE)</formula>
    </cfRule>
  </conditionalFormatting>
  <conditionalFormatting sqref="D16:J16">
    <cfRule type="expression" dxfId="98" priority="88" stopIfTrue="1">
      <formula>IF($D$16="",TRUE)</formula>
    </cfRule>
  </conditionalFormatting>
  <conditionalFormatting sqref="D17:J17">
    <cfRule type="expression" dxfId="97" priority="89" stopIfTrue="1">
      <formula>IF($D$17="",TRUE)</formula>
    </cfRule>
  </conditionalFormatting>
  <conditionalFormatting sqref="D18:J18">
    <cfRule type="expression" dxfId="96" priority="90" stopIfTrue="1">
      <formula>IF($D$18="",TRUE)</formula>
    </cfRule>
  </conditionalFormatting>
  <conditionalFormatting sqref="D20:J20">
    <cfRule type="expression" dxfId="95" priority="86" stopIfTrue="1">
      <formula>IF($D$20="",TRUE)</formula>
    </cfRule>
  </conditionalFormatting>
  <conditionalFormatting sqref="D26:E26">
    <cfRule type="expression" dxfId="94" priority="82" stopIfTrue="1">
      <formula>IF($D$26="",TRUE)</formula>
    </cfRule>
  </conditionalFormatting>
  <conditionalFormatting sqref="D27:E27">
    <cfRule type="expression" dxfId="93" priority="83" stopIfTrue="1">
      <formula>IF($D$27="",TRUE)</formula>
    </cfRule>
  </conditionalFormatting>
  <conditionalFormatting sqref="D28:E28">
    <cfRule type="expression" dxfId="92" priority="84" stopIfTrue="1">
      <formula>IF($D$28="",TRUE)</formula>
    </cfRule>
  </conditionalFormatting>
  <conditionalFormatting sqref="D29:E29">
    <cfRule type="expression" dxfId="91" priority="85" stopIfTrue="1">
      <formula>IF($D$29="",TRUE)</formula>
    </cfRule>
  </conditionalFormatting>
  <conditionalFormatting sqref="D34:E34">
    <cfRule type="expression" dxfId="90" priority="77" stopIfTrue="1">
      <formula>$P$28=""</formula>
    </cfRule>
  </conditionalFormatting>
  <conditionalFormatting sqref="D35:E35">
    <cfRule type="expression" dxfId="89" priority="81" stopIfTrue="1">
      <formula>$P$29=""</formula>
    </cfRule>
  </conditionalFormatting>
  <conditionalFormatting sqref="D32:E32">
    <cfRule type="expression" dxfId="88" priority="79" stopIfTrue="1">
      <formula>$P$26=""</formula>
    </cfRule>
  </conditionalFormatting>
  <conditionalFormatting sqref="D32:E32">
    <cfRule type="expression" dxfId="87" priority="78" stopIfTrue="1">
      <formula>IF(AND(OR($D$26="Yes",$D$26=""),$D$32=""),1,0)</formula>
    </cfRule>
  </conditionalFormatting>
  <conditionalFormatting sqref="D33:E33">
    <cfRule type="expression" dxfId="86" priority="75" stopIfTrue="1">
      <formula>IF(AND(OR($D$27="Yes",$D$27=""),$D$33=""),1,0)</formula>
    </cfRule>
    <cfRule type="expression" dxfId="85" priority="76" stopIfTrue="1">
      <formula>$P$27=""</formula>
    </cfRule>
  </conditionalFormatting>
  <conditionalFormatting sqref="D34:E34">
    <cfRule type="expression" dxfId="84" priority="80" stopIfTrue="1">
      <formula>IF(AND(OR($D$28="Yes",$D$28=""),$D$34=""),1,0)</formula>
    </cfRule>
  </conditionalFormatting>
  <conditionalFormatting sqref="D35:E35">
    <cfRule type="expression" dxfId="83" priority="74" stopIfTrue="1">
      <formula>IF(AND(OR($D$29="Yes",$D$29=""),$D$35=""),1,0)</formula>
    </cfRule>
  </conditionalFormatting>
  <conditionalFormatting sqref="D40:E40">
    <cfRule type="expression" dxfId="82" priority="64" stopIfTrue="1">
      <formula>$P$28=""</formula>
    </cfRule>
  </conditionalFormatting>
  <conditionalFormatting sqref="D41:E41">
    <cfRule type="expression" dxfId="81" priority="72" stopIfTrue="1">
      <formula>$P$29=""</formula>
    </cfRule>
  </conditionalFormatting>
  <conditionalFormatting sqref="D38">
    <cfRule type="expression" dxfId="80" priority="66" stopIfTrue="1">
      <formula>$P$32=""</formula>
    </cfRule>
  </conditionalFormatting>
  <conditionalFormatting sqref="D39:E39">
    <cfRule type="expression" dxfId="79" priority="65" stopIfTrue="1">
      <formula>$P$33=""</formula>
    </cfRule>
  </conditionalFormatting>
  <conditionalFormatting sqref="D40">
    <cfRule type="expression" dxfId="78" priority="62" stopIfTrue="1">
      <formula>$P$34=""</formula>
    </cfRule>
    <cfRule type="expression" dxfId="77" priority="71" stopIfTrue="1">
      <formula>IF(AND(OR($D$28="Yes",$D$28=""),D40=""),1,0)</formula>
    </cfRule>
  </conditionalFormatting>
  <conditionalFormatting sqref="D41">
    <cfRule type="expression" dxfId="76" priority="63" stopIfTrue="1">
      <formula>$P$35=""</formula>
    </cfRule>
  </conditionalFormatting>
  <conditionalFormatting sqref="D38:E38">
    <cfRule type="expression" dxfId="75" priority="67" stopIfTrue="1">
      <formula>$P$26=""</formula>
    </cfRule>
    <cfRule type="expression" dxfId="74" priority="68" stopIfTrue="1">
      <formula>IF(AND(OR($D$26="Yes",$D$26=""),D38=""),1,0)</formula>
    </cfRule>
  </conditionalFormatting>
  <conditionalFormatting sqref="D39:E39">
    <cfRule type="expression" dxfId="73" priority="69" stopIfTrue="1">
      <formula>$P$39=""</formula>
    </cfRule>
    <cfRule type="expression" dxfId="72" priority="70" stopIfTrue="1">
      <formula>IF(AND(OR($D$27="Yes",$D$27=""),D39=""),1,0)</formula>
    </cfRule>
  </conditionalFormatting>
  <conditionalFormatting sqref="D41:E41">
    <cfRule type="expression" dxfId="71" priority="73" stopIfTrue="1">
      <formula>IF(AND(OR($D$29="Yes",$D$29=""),D41=""),1,0)</formula>
    </cfRule>
  </conditionalFormatting>
  <conditionalFormatting sqref="D46:E46">
    <cfRule type="expression" dxfId="70" priority="52" stopIfTrue="1">
      <formula>$P$28=""</formula>
    </cfRule>
  </conditionalFormatting>
  <conditionalFormatting sqref="D47:E47">
    <cfRule type="expression" dxfId="69" priority="60" stopIfTrue="1">
      <formula>$P$29=""</formula>
    </cfRule>
  </conditionalFormatting>
  <conditionalFormatting sqref="D44">
    <cfRule type="expression" dxfId="68" priority="54" stopIfTrue="1">
      <formula>$P$32=""</formula>
    </cfRule>
  </conditionalFormatting>
  <conditionalFormatting sqref="D45">
    <cfRule type="expression" dxfId="67" priority="53" stopIfTrue="1">
      <formula>$P$33=""</formula>
    </cfRule>
  </conditionalFormatting>
  <conditionalFormatting sqref="D46">
    <cfRule type="expression" dxfId="66" priority="50" stopIfTrue="1">
      <formula>$P$34=""</formula>
    </cfRule>
    <cfRule type="expression" dxfId="65" priority="59" stopIfTrue="1">
      <formula>IF(AND(OR($D$28="Yes",$D$28=""),D46=""),1,0)</formula>
    </cfRule>
  </conditionalFormatting>
  <conditionalFormatting sqref="D47">
    <cfRule type="expression" dxfId="64" priority="51" stopIfTrue="1">
      <formula>$P$35=""</formula>
    </cfRule>
  </conditionalFormatting>
  <conditionalFormatting sqref="D44:E44">
    <cfRule type="expression" dxfId="63" priority="55" stopIfTrue="1">
      <formula>$P$26=""</formula>
    </cfRule>
    <cfRule type="expression" dxfId="62" priority="56" stopIfTrue="1">
      <formula>IF(AND(OR($D$26="Yes",$D$26=""),D44=""),1,0)</formula>
    </cfRule>
  </conditionalFormatting>
  <conditionalFormatting sqref="D45:E45">
    <cfRule type="expression" dxfId="61" priority="57" stopIfTrue="1">
      <formula>$P$39=""</formula>
    </cfRule>
    <cfRule type="expression" dxfId="60" priority="58" stopIfTrue="1">
      <formula>IF(AND(OR($D$27="Yes",$D$27=""),D45=""),1,0)</formula>
    </cfRule>
  </conditionalFormatting>
  <conditionalFormatting sqref="D47:E47">
    <cfRule type="expression" dxfId="59" priority="61" stopIfTrue="1">
      <formula>IF(AND(OR($D$29="Yes",$D$29=""),D47=""),1,0)</formula>
    </cfRule>
  </conditionalFormatting>
  <conditionalFormatting sqref="D52:E52">
    <cfRule type="expression" dxfId="58" priority="40" stopIfTrue="1">
      <formula>$P$28=""</formula>
    </cfRule>
  </conditionalFormatting>
  <conditionalFormatting sqref="D53:E53">
    <cfRule type="expression" dxfId="57" priority="48" stopIfTrue="1">
      <formula>$P$29=""</formula>
    </cfRule>
  </conditionalFormatting>
  <conditionalFormatting sqref="D50">
    <cfRule type="expression" dxfId="56" priority="42" stopIfTrue="1">
      <formula>$P$32=""</formula>
    </cfRule>
  </conditionalFormatting>
  <conditionalFormatting sqref="D51">
    <cfRule type="expression" dxfId="55" priority="41" stopIfTrue="1">
      <formula>$P$33=""</formula>
    </cfRule>
  </conditionalFormatting>
  <conditionalFormatting sqref="D52">
    <cfRule type="expression" dxfId="54" priority="38" stopIfTrue="1">
      <formula>$P$34=""</formula>
    </cfRule>
    <cfRule type="expression" dxfId="53" priority="47" stopIfTrue="1">
      <formula>IF(AND(OR($D$28="Yes",$D$28=""),D52=""),1,0)</formula>
    </cfRule>
  </conditionalFormatting>
  <conditionalFormatting sqref="D53">
    <cfRule type="expression" dxfId="52" priority="39" stopIfTrue="1">
      <formula>$P$35=""</formula>
    </cfRule>
  </conditionalFormatting>
  <conditionalFormatting sqref="D50:E50">
    <cfRule type="expression" dxfId="51" priority="43" stopIfTrue="1">
      <formula>$P$26=""</formula>
    </cfRule>
    <cfRule type="expression" dxfId="50" priority="44" stopIfTrue="1">
      <formula>IF(AND(OR($D$26="Yes",$D$26=""),D50=""),1,0)</formula>
    </cfRule>
  </conditionalFormatting>
  <conditionalFormatting sqref="D51:E51">
    <cfRule type="expression" dxfId="49" priority="45" stopIfTrue="1">
      <formula>$P$39=""</formula>
    </cfRule>
    <cfRule type="expression" dxfId="48" priority="46" stopIfTrue="1">
      <formula>IF(AND(OR($D$27="Yes",$D$27=""),D51=""),1,0)</formula>
    </cfRule>
  </conditionalFormatting>
  <conditionalFormatting sqref="D53:E53">
    <cfRule type="expression" dxfId="47" priority="49" stopIfTrue="1">
      <formula>IF(AND(OR($D$29="Yes",$D$29=""),D53=""),1,0)</formula>
    </cfRule>
  </conditionalFormatting>
  <conditionalFormatting sqref="D58:E58">
    <cfRule type="expression" dxfId="46" priority="28" stopIfTrue="1">
      <formula>$P$28=""</formula>
    </cfRule>
  </conditionalFormatting>
  <conditionalFormatting sqref="D59:E59">
    <cfRule type="expression" dxfId="45" priority="36" stopIfTrue="1">
      <formula>$P$29=""</formula>
    </cfRule>
  </conditionalFormatting>
  <conditionalFormatting sqref="D56">
    <cfRule type="expression" dxfId="44" priority="30" stopIfTrue="1">
      <formula>$P$32=""</formula>
    </cfRule>
  </conditionalFormatting>
  <conditionalFormatting sqref="D57">
    <cfRule type="expression" dxfId="43" priority="29" stopIfTrue="1">
      <formula>$P$33=""</formula>
    </cfRule>
  </conditionalFormatting>
  <conditionalFormatting sqref="D58">
    <cfRule type="expression" dxfId="42" priority="26" stopIfTrue="1">
      <formula>$P$34=""</formula>
    </cfRule>
    <cfRule type="expression" dxfId="41" priority="35" stopIfTrue="1">
      <formula>IF(AND(OR($D$28="Yes",$D$28=""),D58=""),1,0)</formula>
    </cfRule>
  </conditionalFormatting>
  <conditionalFormatting sqref="D59">
    <cfRule type="expression" dxfId="40" priority="27" stopIfTrue="1">
      <formula>$P$35=""</formula>
    </cfRule>
  </conditionalFormatting>
  <conditionalFormatting sqref="D56:E56">
    <cfRule type="expression" dxfId="39" priority="31" stopIfTrue="1">
      <formula>$P$26=""</formula>
    </cfRule>
    <cfRule type="expression" dxfId="38" priority="32" stopIfTrue="1">
      <formula>IF(AND(OR($D$26="Yes",$D$26=""),D56=""),1,0)</formula>
    </cfRule>
  </conditionalFormatting>
  <conditionalFormatting sqref="D57:E57">
    <cfRule type="expression" dxfId="37" priority="33" stopIfTrue="1">
      <formula>$P$39=""</formula>
    </cfRule>
    <cfRule type="expression" dxfId="36" priority="34" stopIfTrue="1">
      <formula>IF(AND(OR($D$27="Yes",$D$27=""),D57=""),1,0)</formula>
    </cfRule>
  </conditionalFormatting>
  <conditionalFormatting sqref="D59:E59">
    <cfRule type="expression" dxfId="35" priority="37" stopIfTrue="1">
      <formula>IF(AND(OR($D$29="Yes",$D$29=""),D59=""),1,0)</formula>
    </cfRule>
  </conditionalFormatting>
  <conditionalFormatting sqref="D64:E64">
    <cfRule type="expression" dxfId="34" priority="16" stopIfTrue="1">
      <formula>$P$28=""</formula>
    </cfRule>
  </conditionalFormatting>
  <conditionalFormatting sqref="D65:E65">
    <cfRule type="expression" dxfId="33" priority="24" stopIfTrue="1">
      <formula>$P$29=""</formula>
    </cfRule>
  </conditionalFormatting>
  <conditionalFormatting sqref="D62">
    <cfRule type="expression" dxfId="32" priority="18" stopIfTrue="1">
      <formula>$P$32=""</formula>
    </cfRule>
  </conditionalFormatting>
  <conditionalFormatting sqref="D63">
    <cfRule type="expression" dxfId="31" priority="17" stopIfTrue="1">
      <formula>$P$33=""</formula>
    </cfRule>
  </conditionalFormatting>
  <conditionalFormatting sqref="D64">
    <cfRule type="expression" dxfId="30" priority="14" stopIfTrue="1">
      <formula>$P$34=""</formula>
    </cfRule>
    <cfRule type="expression" dxfId="29" priority="23" stopIfTrue="1">
      <formula>IF(AND(OR($D$28="Yes",$D$28=""),D64=""),1,0)</formula>
    </cfRule>
  </conditionalFormatting>
  <conditionalFormatting sqref="D65">
    <cfRule type="expression" dxfId="28" priority="15" stopIfTrue="1">
      <formula>$P$35=""</formula>
    </cfRule>
  </conditionalFormatting>
  <conditionalFormatting sqref="D62:E62">
    <cfRule type="expression" dxfId="27" priority="19" stopIfTrue="1">
      <formula>$P$26=""</formula>
    </cfRule>
    <cfRule type="expression" dxfId="26" priority="20" stopIfTrue="1">
      <formula>IF(AND(OR($D$26="Yes",$D$26=""),D62=""),1,0)</formula>
    </cfRule>
  </conditionalFormatting>
  <conditionalFormatting sqref="D63:E63">
    <cfRule type="expression" dxfId="25" priority="21" stopIfTrue="1">
      <formula>$P$39=""</formula>
    </cfRule>
    <cfRule type="expression" dxfId="24" priority="22" stopIfTrue="1">
      <formula>IF(AND(OR($D$27="Yes",$D$27=""),D63=""),1,0)</formula>
    </cfRule>
  </conditionalFormatting>
  <conditionalFormatting sqref="D65:E65">
    <cfRule type="expression" dxfId="23" priority="25" stopIfTrue="1">
      <formula>IF(AND(OR($D$29="Yes",$D$29=""),D65=""),1,0)</formula>
    </cfRule>
  </conditionalFormatting>
  <conditionalFormatting sqref="D70:E70">
    <cfRule type="expression" dxfId="22" priority="4" stopIfTrue="1">
      <formula>$P$28=""</formula>
    </cfRule>
  </conditionalFormatting>
  <conditionalFormatting sqref="D71:E71">
    <cfRule type="expression" dxfId="21" priority="12" stopIfTrue="1">
      <formula>$P$29=""</formula>
    </cfRule>
  </conditionalFormatting>
  <conditionalFormatting sqref="D68">
    <cfRule type="expression" dxfId="20" priority="6" stopIfTrue="1">
      <formula>$P$32=""</formula>
    </cfRule>
  </conditionalFormatting>
  <conditionalFormatting sqref="D69">
    <cfRule type="expression" dxfId="19" priority="5" stopIfTrue="1">
      <formula>$P$33=""</formula>
    </cfRule>
  </conditionalFormatting>
  <conditionalFormatting sqref="D70">
    <cfRule type="expression" dxfId="18" priority="2" stopIfTrue="1">
      <formula>$P$34=""</formula>
    </cfRule>
    <cfRule type="expression" dxfId="17" priority="11" stopIfTrue="1">
      <formula>IF(AND(OR($D$28="Yes",$D$28=""),D70=""),1,0)</formula>
    </cfRule>
  </conditionalFormatting>
  <conditionalFormatting sqref="D71">
    <cfRule type="expression" dxfId="16" priority="3" stopIfTrue="1">
      <formula>$P$35=""</formula>
    </cfRule>
  </conditionalFormatting>
  <conditionalFormatting sqref="D68:E68">
    <cfRule type="expression" dxfId="15" priority="7" stopIfTrue="1">
      <formula>$P$26=""</formula>
    </cfRule>
    <cfRule type="expression" dxfId="14" priority="8" stopIfTrue="1">
      <formula>IF(AND(OR($D$26="Yes",$D$26=""),D68=""),1,0)</formula>
    </cfRule>
  </conditionalFormatting>
  <conditionalFormatting sqref="D69:E69">
    <cfRule type="expression" dxfId="13" priority="9" stopIfTrue="1">
      <formula>$P$39=""</formula>
    </cfRule>
    <cfRule type="expression" dxfId="12" priority="10" stopIfTrue="1">
      <formula>IF(AND(OR($D$27="Yes",$D$27=""),D69=""),1,0)</formula>
    </cfRule>
  </conditionalFormatting>
  <conditionalFormatting sqref="D71:E71">
    <cfRule type="expression" dxfId="11" priority="13" stopIfTrue="1">
      <formula>IF(AND(OR($D$29="Yes",$D$29=""),D71=""),1,0)</formula>
    </cfRule>
  </conditionalFormatting>
  <conditionalFormatting sqref="G77:J77">
    <cfRule type="expression" dxfId="10"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88A7A34-8F57-4069-B577-5EC83B3FC768}"/>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Q9"/>
    </sheetView>
  </sheetViews>
  <sheetFormatPr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36" t="str">
        <f ca="1">OFFSET(L!$C$1,MATCH("Smelter List"&amp;ADDRESS(ROW(),COLUMN(),4),L!$A:$A,0)-1,SL,,)</f>
        <v>Link to "RMAP Conformant Smelter List"</v>
      </c>
      <c r="K2" s="437"/>
      <c r="L2" s="437"/>
      <c r="M2" s="437"/>
      <c r="N2" s="437"/>
      <c r="O2" s="437"/>
      <c r="P2" s="231"/>
      <c r="Q2" s="232"/>
      <c r="R2" s="233"/>
      <c r="S2" s="233"/>
      <c r="T2" s="233"/>
      <c r="U2" s="262"/>
      <c r="V2" s="262"/>
      <c r="W2" s="263"/>
      <c r="X2" s="262"/>
      <c r="Y2" s="262"/>
      <c r="Z2" s="262"/>
      <c r="AH2" s="174" t="s">
        <v>488</v>
      </c>
    </row>
    <row r="3" spans="1:34" s="264" customFormat="1" ht="274.05" customHeight="1">
      <c r="A3" s="202"/>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65"/>
      <c r="G3" s="439" t="str">
        <f ca="1">OFFSET(L!$C$1,MATCH("General"&amp;"Cpy",L!$A:$A,0)-1,SL,,)</f>
        <v>© 2021 Responsible Minerals Initiative. All rights reserved.</v>
      </c>
      <c r="H3" s="439"/>
      <c r="I3" s="440"/>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214" t="s">
        <v>759</v>
      </c>
      <c r="B5" s="215" t="s">
        <v>1132</v>
      </c>
      <c r="C5" s="460" t="s">
        <v>1030</v>
      </c>
      <c r="D5" s="215"/>
      <c r="E5" s="215" t="s">
        <v>1100</v>
      </c>
      <c r="F5" s="215" t="s">
        <v>759</v>
      </c>
      <c r="G5" s="215" t="s">
        <v>13459</v>
      </c>
      <c r="H5" s="461" t="s">
        <v>15613</v>
      </c>
      <c r="I5" s="462" t="s">
        <v>1742</v>
      </c>
      <c r="J5" s="462" t="s">
        <v>15614</v>
      </c>
      <c r="K5" s="463"/>
      <c r="L5" s="463" t="s">
        <v>15615</v>
      </c>
      <c r="M5" s="463"/>
      <c r="N5" s="463"/>
      <c r="O5" s="463"/>
      <c r="P5" s="464" t="s">
        <v>489</v>
      </c>
      <c r="Q5" s="465" t="s">
        <v>15616</v>
      </c>
      <c r="R5" s="215" t="str">
        <f ca="1">IF(ISERROR($V5),"",OFFSET('Smelter Look-up'!$C$4,$V5-4,0)&amp;"")</f>
        <v>Ningxia Orient Tantalum Industry Co., Ltd.</v>
      </c>
      <c r="S5" s="222" t="str">
        <f t="shared" ref="S5" ca="1" si="0">IF(B5="","",IF(ISERROR(MATCH($E5,CL,0)),"Unknown",INDIRECT("'C'!$A$"&amp;MATCH($E5,CL,0)+1)))</f>
        <v>CN</v>
      </c>
      <c r="T5" s="222" t="str">
        <f ca="1">IF(B5="","",IF(ISERROR(MATCH($J5,SorP!$B$1:$B$6230,0)),"",INDIRECT("'SorP'!$A$"&amp;MATCH($J5,SorP!$B$1:$B$6230,0))))</f>
        <v/>
      </c>
      <c r="U5" s="238"/>
      <c r="V5" s="270">
        <f>IF(C5="",NA(),MATCH($B5&amp;$C5,'Smelter Look-up'!$J:$J,0))</f>
        <v>352</v>
      </c>
      <c r="W5" s="271"/>
      <c r="X5" s="271">
        <f t="shared" ref="X5" si="1">IF(AND(C5="Smelter not listed",OR(LEN(D5)=0,LEN(E5)=0)),1,0)</f>
        <v>0</v>
      </c>
      <c r="Y5" s="271"/>
      <c r="Z5" s="271"/>
      <c r="AB5" s="273" t="str">
        <f t="shared" ref="AB5" si="2">B5&amp;C5</f>
        <v>TantalumNingxia Orient Tantalum Industry Co., Ltd.</v>
      </c>
    </row>
    <row r="6" spans="1:34" s="272" customFormat="1" ht="19.95" customHeight="1">
      <c r="A6" s="466" t="s">
        <v>774</v>
      </c>
      <c r="B6" s="215" t="s">
        <v>1131</v>
      </c>
      <c r="C6" s="467" t="s">
        <v>2252</v>
      </c>
      <c r="D6" s="215"/>
      <c r="E6" s="215" t="s">
        <v>1115</v>
      </c>
      <c r="F6" s="215" t="s">
        <v>774</v>
      </c>
      <c r="G6" s="215" t="s">
        <v>13459</v>
      </c>
      <c r="H6" s="461">
        <v>0</v>
      </c>
      <c r="I6" s="462" t="s">
        <v>1794</v>
      </c>
      <c r="J6" s="462" t="s">
        <v>8868</v>
      </c>
      <c r="K6" s="463"/>
      <c r="L6" s="463"/>
      <c r="M6" s="463"/>
      <c r="N6" s="463"/>
      <c r="O6" s="463"/>
      <c r="P6" s="468"/>
      <c r="Q6" s="465" t="s">
        <v>15617</v>
      </c>
      <c r="R6" s="215" t="str">
        <f ca="1">IF(ISERROR($V6),"",OFFSET('Smelter Look-up'!$C$4,$V6-4,0)&amp;"")</f>
        <v>Malaysia Smelting Corporation (MSC)</v>
      </c>
      <c r="S6" s="222" t="str">
        <f t="shared" ref="S6:S37" ca="1" si="3">IF(B6="","",IF(ISERROR(MATCH($E6,CL,0)),"Unknown",INDIRECT("'C'!$A$"&amp;MATCH($E6,CL,0)+1)))</f>
        <v>MY</v>
      </c>
      <c r="T6" s="222" t="str">
        <f ca="1">IF(B6="","",IF(ISERROR(MATCH($J6,SorP!$B$1:$B$6230,0)),"",INDIRECT("'SorP'!$A$"&amp;MATCH($J6,SorP!$B$1:$B$6230,0))))</f>
        <v>MY-07</v>
      </c>
      <c r="U6" s="238"/>
      <c r="V6" s="270">
        <f>IF(C6="",NA(),MATCH($B6&amp;$C6,'Smelter Look-up'!$J:$J,0))</f>
        <v>463</v>
      </c>
      <c r="W6" s="271"/>
      <c r="X6" s="271">
        <f t="shared" ref="X6:X37" si="4">IF(AND(C6="Smelter not listed",OR(LEN(D6)=0,LEN(E6)=0)),1,0)</f>
        <v>0</v>
      </c>
      <c r="Y6" s="271"/>
      <c r="Z6" s="271"/>
      <c r="AB6" s="273" t="str">
        <f t="shared" ref="AB6:AB37" si="5">B6&amp;C6</f>
        <v>TinMSC</v>
      </c>
    </row>
    <row r="7" spans="1:34" s="272" customFormat="1" ht="19.95" customHeight="1">
      <c r="A7" s="466" t="s">
        <v>776</v>
      </c>
      <c r="B7" s="215" t="s">
        <v>1131</v>
      </c>
      <c r="C7" s="467" t="s">
        <v>1034</v>
      </c>
      <c r="D7" s="215"/>
      <c r="E7" s="215" t="s">
        <v>880</v>
      </c>
      <c r="F7" s="215" t="s">
        <v>776</v>
      </c>
      <c r="G7" s="215" t="s">
        <v>13459</v>
      </c>
      <c r="H7" s="461">
        <v>0</v>
      </c>
      <c r="I7" s="462" t="s">
        <v>1799</v>
      </c>
      <c r="J7" s="462" t="s">
        <v>9323</v>
      </c>
      <c r="K7" s="463"/>
      <c r="L7" s="463"/>
      <c r="M7" s="463"/>
      <c r="N7" s="463"/>
      <c r="O7" s="463"/>
      <c r="P7" s="464" t="s">
        <v>489</v>
      </c>
      <c r="Q7" s="465" t="s">
        <v>15618</v>
      </c>
      <c r="R7" s="215" t="str">
        <f ca="1">IF(ISERROR($V7),"",OFFSET('Smelter Look-up'!$C$4,$V7-4,0)&amp;"")</f>
        <v>Minsur</v>
      </c>
      <c r="S7" s="222" t="str">
        <f t="shared" ca="1" si="3"/>
        <v>PE</v>
      </c>
      <c r="T7" s="222" t="str">
        <f ca="1">IF(B7="","",IF(ISERROR(MATCH($J7,SorP!$B$1:$B$6230,0)),"",INDIRECT("'SorP'!$A$"&amp;MATCH($J7,SorP!$B$1:$B$6230,0))))</f>
        <v>PE-ICA</v>
      </c>
      <c r="U7" s="238"/>
      <c r="V7" s="270">
        <f>IF(C7="",NA(),MATCH($B7&amp;$C7,'Smelter Look-up'!$J:$J,0))</f>
        <v>460</v>
      </c>
      <c r="W7" s="271"/>
      <c r="X7" s="271">
        <f t="shared" si="4"/>
        <v>0</v>
      </c>
      <c r="Y7" s="271"/>
      <c r="Z7" s="271"/>
      <c r="AB7" s="273" t="str">
        <f t="shared" si="5"/>
        <v>TinMinsur</v>
      </c>
    </row>
    <row r="8" spans="1:34" s="272" customFormat="1" ht="19.95" customHeight="1">
      <c r="A8" s="214" t="s">
        <v>780</v>
      </c>
      <c r="B8" s="215" t="s">
        <v>1131</v>
      </c>
      <c r="C8" s="460" t="s">
        <v>15619</v>
      </c>
      <c r="D8" s="215"/>
      <c r="E8" s="215" t="s">
        <v>2461</v>
      </c>
      <c r="F8" s="215" t="s">
        <v>780</v>
      </c>
      <c r="G8" s="215" t="s">
        <v>13459</v>
      </c>
      <c r="H8" s="461">
        <v>0</v>
      </c>
      <c r="I8" s="462" t="s">
        <v>1782</v>
      </c>
      <c r="J8" s="462" t="s">
        <v>1782</v>
      </c>
      <c r="K8" s="463"/>
      <c r="L8" s="463"/>
      <c r="M8" s="463"/>
      <c r="N8" s="463"/>
      <c r="O8" s="463"/>
      <c r="P8" s="464" t="s">
        <v>489</v>
      </c>
      <c r="Q8" s="465"/>
      <c r="R8" s="215" t="str">
        <f ca="1">IF(ISERROR($V8),"",OFFSET('Smelter Look-up'!$C$4,$V8-4,0)&amp;"")</f>
        <v/>
      </c>
      <c r="S8" s="222" t="str">
        <f t="shared" ca="1" si="3"/>
        <v>BO</v>
      </c>
      <c r="T8" s="222" t="str">
        <f ca="1">IF(B8="","",IF(ISERROR(MATCH($J8,SorP!$B$1:$B$6230,0)),"",INDIRECT("'SorP'!$A$"&amp;MATCH($J8,SorP!$B$1:$B$6230,0))))</f>
        <v>BO-O</v>
      </c>
      <c r="U8" s="238"/>
      <c r="V8" s="270" t="e">
        <f>IF(C8="",NA(),MATCH($B8&amp;$C8,'Smelter Look-up'!$J:$J,0))</f>
        <v>#N/A</v>
      </c>
      <c r="W8" s="271"/>
      <c r="X8" s="271">
        <f t="shared" si="4"/>
        <v>0</v>
      </c>
      <c r="Y8" s="271"/>
      <c r="Z8" s="271"/>
      <c r="AB8" s="273" t="str">
        <f t="shared" si="5"/>
        <v>TinOperaciones Metalurgical S.A.</v>
      </c>
    </row>
    <row r="9" spans="1:34" s="272" customFormat="1" ht="19.95" customHeight="1">
      <c r="A9" s="214" t="s">
        <v>788</v>
      </c>
      <c r="B9" s="215" t="s">
        <v>1131</v>
      </c>
      <c r="C9" s="460" t="s">
        <v>1031</v>
      </c>
      <c r="D9" s="215"/>
      <c r="E9" s="215" t="s">
        <v>888</v>
      </c>
      <c r="F9" s="215" t="s">
        <v>788</v>
      </c>
      <c r="G9" s="215" t="s">
        <v>13459</v>
      </c>
      <c r="H9" s="461">
        <v>0</v>
      </c>
      <c r="I9" s="462" t="s">
        <v>1810</v>
      </c>
      <c r="J9" s="462" t="s">
        <v>1811</v>
      </c>
      <c r="K9" s="463"/>
      <c r="L9" s="463"/>
      <c r="M9" s="463"/>
      <c r="N9" s="463"/>
      <c r="O9" s="463"/>
      <c r="P9" s="464" t="s">
        <v>489</v>
      </c>
      <c r="Q9" s="465" t="s">
        <v>15620</v>
      </c>
      <c r="R9" s="215" t="str">
        <f ca="1">IF(ISERROR($V9),"",OFFSET('Smelter Look-up'!$C$4,$V9-4,0)&amp;"")</f>
        <v>Thaisarco</v>
      </c>
      <c r="S9" s="222" t="str">
        <f t="shared" ca="1" si="3"/>
        <v>TH</v>
      </c>
      <c r="T9" s="222" t="str">
        <f ca="1">IF(B9="","",IF(ISERROR(MATCH($J9,SorP!$B$1:$B$6230,0)),"",INDIRECT("'SorP'!$A$"&amp;MATCH($J9,SorP!$B$1:$B$6230,0))))</f>
        <v>TH-83</v>
      </c>
      <c r="U9" s="238"/>
      <c r="V9" s="270">
        <f>IF(C9="",NA(),MATCH($B9&amp;$C9,'Smelter Look-up'!$J:$J,0))</f>
        <v>504</v>
      </c>
      <c r="W9" s="271"/>
      <c r="X9" s="271">
        <f t="shared" si="4"/>
        <v>0</v>
      </c>
      <c r="Y9" s="271"/>
      <c r="Z9" s="271"/>
      <c r="AB9" s="273" t="str">
        <f t="shared" si="5"/>
        <v>TinThaisarco</v>
      </c>
    </row>
    <row r="10" spans="1:34" s="272" customFormat="1" ht="19.95"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19.95"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19.95"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19.95"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19.95"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19.95"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95"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95"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95"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399999999999999">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399999999999999">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399999999999999">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399999999999999">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399999999999999">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399999999999999">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399999999999999">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399999999999999">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399999999999999">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399999999999999">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399999999999999">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399999999999999">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399999999999999">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399999999999999">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399999999999999">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399999999999999">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399999999999999">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399999999999999">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399999999999999">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399999999999999">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399999999999999">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399999999999999">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399999999999999">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399999999999999">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399999999999999">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399999999999999">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399999999999999">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399999999999999">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399999999999999">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399999999999999">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399999999999999">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399999999999999">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399999999999999">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399999999999999">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399999999999999">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399999999999999">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399999999999999">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399999999999999">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399999999999999">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399999999999999">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399999999999999">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399999999999999">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399999999999999">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399999999999999">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399999999999999">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399999999999999">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2F9740E-6124-4AEA-8139-E90E8B90141C}"/>
    </customSheetView>
  </customSheetViews>
  <mergeCells count="3">
    <mergeCell ref="J2:O2"/>
    <mergeCell ref="B3:E3"/>
    <mergeCell ref="G3:I3"/>
  </mergeCells>
  <conditionalFormatting sqref="B586:B2504">
    <cfRule type="expression" dxfId="159" priority="48" stopIfTrue="1">
      <formula>IF(B586="",TRUE)</formula>
    </cfRule>
    <cfRule type="expression" dxfId="158" priority="59" stopIfTrue="1">
      <formula>IF(AND(COUNTIF(MetalSmelter,B586&amp;C586)=0,LEN(C586)&gt;0),TRUE,FALSE)</formula>
    </cfRule>
  </conditionalFormatting>
  <conditionalFormatting sqref="D586:D2504">
    <cfRule type="expression" dxfId="157" priority="42" stopIfTrue="1">
      <formula>IF(AND(LEN($C586)&gt;0,($C586&lt;&gt;"Smelter Not Listed")),1,0)</formula>
    </cfRule>
    <cfRule type="expression" dxfId="156" priority="67" stopIfTrue="1">
      <formula>IF(AND(D586="",$C586=$X$4),TRUE)</formula>
    </cfRule>
    <cfRule type="expression" dxfId="155" priority="68" stopIfTrue="1">
      <formula>IF(FIND("!",D586),TRUE)</formula>
    </cfRule>
  </conditionalFormatting>
  <conditionalFormatting sqref="G586:G2504">
    <cfRule type="expression" dxfId="154" priority="69" stopIfTrue="1">
      <formula>IF(FIND("Enter smelter details",G586),TRUE)</formula>
    </cfRule>
  </conditionalFormatting>
  <conditionalFormatting sqref="R586:R2505 E586:E2504">
    <cfRule type="expression" dxfId="153" priority="55" stopIfTrue="1">
      <formula>IF(AND(E586="",$C586=$X$4),TRUE)</formula>
    </cfRule>
    <cfRule type="expression" dxfId="152" priority="56" stopIfTrue="1">
      <formula>IF(FIND("!",E586),TRUE)</formula>
    </cfRule>
  </conditionalFormatting>
  <conditionalFormatting sqref="F586:F2504">
    <cfRule type="expression" dxfId="151" priority="46" stopIfTrue="1">
      <formula>IF(AND(LEN($A586)&gt;0,$A586&lt;&gt;$F586),TRUE,FALSE)</formula>
    </cfRule>
  </conditionalFormatting>
  <conditionalFormatting sqref="C586:C2504">
    <cfRule type="expression" dxfId="150" priority="45" stopIfTrue="1">
      <formula>IF(AND(B586&lt;&gt;"",C586=""),TRUE)</formula>
    </cfRule>
  </conditionalFormatting>
  <conditionalFormatting sqref="B21:B585 B10:B19">
    <cfRule type="expression" dxfId="149" priority="24" stopIfTrue="1">
      <formula>IF(B10="",TRUE)</formula>
    </cfRule>
    <cfRule type="expression" dxfId="148" priority="27" stopIfTrue="1">
      <formula>IF(AND(COUNTIF(MetalSmelter,B10&amp;C10)=0,LEN(C10)&gt;0),TRUE,FALSE)</formula>
    </cfRule>
  </conditionalFormatting>
  <conditionalFormatting sqref="D10:D19 D21:D585">
    <cfRule type="expression" dxfId="147" priority="21" stopIfTrue="1">
      <formula>IF(AND(LEN($C10)&gt;0,($C10&lt;&gt;"Smelter Not Listed")),1,0)</formula>
    </cfRule>
    <cfRule type="expression" dxfId="146" priority="28" stopIfTrue="1">
      <formula>IF(AND(D10="",$C10=$X$4),TRUE)</formula>
    </cfRule>
    <cfRule type="expression" dxfId="145" priority="29" stopIfTrue="1">
      <formula>IF(FIND("!",D10),TRUE)</formula>
    </cfRule>
  </conditionalFormatting>
  <conditionalFormatting sqref="G10:G19 G21:G585">
    <cfRule type="expression" dxfId="144" priority="30" stopIfTrue="1">
      <formula>IF(FIND("Enter smelter details",G10),TRUE)</formula>
    </cfRule>
  </conditionalFormatting>
  <conditionalFormatting sqref="R5:R585 E10:E19 E21:E585">
    <cfRule type="expression" dxfId="143" priority="25" stopIfTrue="1">
      <formula>IF(AND(E5="",$C5=$X$4),TRUE)</formula>
    </cfRule>
    <cfRule type="expression" dxfId="142" priority="26" stopIfTrue="1">
      <formula>IF(FIND("!",E5),TRUE)</formula>
    </cfRule>
  </conditionalFormatting>
  <conditionalFormatting sqref="F10:F19 F21:F585">
    <cfRule type="expression" dxfId="141" priority="23" stopIfTrue="1">
      <formula>IF(AND(LEN($A10)&gt;0,$A10&lt;&gt;$F10),TRUE,FALSE)</formula>
    </cfRule>
  </conditionalFormatting>
  <conditionalFormatting sqref="C21:C585 C10:C19">
    <cfRule type="expression" dxfId="140" priority="22" stopIfTrue="1">
      <formula>IF(AND(B10&lt;&gt;"",C10=""),TRUE)</formula>
    </cfRule>
  </conditionalFormatting>
  <conditionalFormatting sqref="B20">
    <cfRule type="expression" dxfId="139" priority="14" stopIfTrue="1">
      <formula>IF(B20="",TRUE)</formula>
    </cfRule>
    <cfRule type="expression" dxfId="138" priority="17" stopIfTrue="1">
      <formula>IF(AND(COUNTIF(MetalSmelter,B20&amp;C20)=0,LEN(C20)&gt;0),TRUE,FALSE)</formula>
    </cfRule>
  </conditionalFormatting>
  <conditionalFormatting sqref="D20">
    <cfRule type="expression" dxfId="137" priority="11" stopIfTrue="1">
      <formula>IF(AND(LEN($C20)&gt;0,($C20&lt;&gt;"Smelter Not Listed")),1,0)</formula>
    </cfRule>
    <cfRule type="expression" dxfId="136" priority="18" stopIfTrue="1">
      <formula>IF(AND(D20="",$C20=$X$4),TRUE)</formula>
    </cfRule>
    <cfRule type="expression" dxfId="135" priority="19" stopIfTrue="1">
      <formula>IF(FIND("!",D20),TRUE)</formula>
    </cfRule>
  </conditionalFormatting>
  <conditionalFormatting sqref="G20">
    <cfRule type="expression" dxfId="134" priority="20" stopIfTrue="1">
      <formula>IF(FIND("Enter smelter details",G20),TRUE)</formula>
    </cfRule>
  </conditionalFormatting>
  <conditionalFormatting sqref="E20">
    <cfRule type="expression" dxfId="133" priority="15" stopIfTrue="1">
      <formula>IF(AND(E20="",$C20=$X$4),TRUE)</formula>
    </cfRule>
    <cfRule type="expression" dxfId="132" priority="16" stopIfTrue="1">
      <formula>IF(FIND("!",E20),TRUE)</formula>
    </cfRule>
  </conditionalFormatting>
  <conditionalFormatting sqref="F20">
    <cfRule type="expression" dxfId="131" priority="13" stopIfTrue="1">
      <formula>IF(AND(LEN($A20)&gt;0,$A20&lt;&gt;$F20),TRUE,FALSE)</formula>
    </cfRule>
  </conditionalFormatting>
  <conditionalFormatting sqref="C20">
    <cfRule type="expression" dxfId="130" priority="12" stopIfTrue="1">
      <formula>IF(AND(B20&lt;&gt;"",C20=""),TRUE)</formula>
    </cfRule>
  </conditionalFormatting>
  <conditionalFormatting sqref="B5:B9">
    <cfRule type="expression" dxfId="9" priority="4" stopIfTrue="1">
      <formula>IF(B5="",TRUE)</formula>
    </cfRule>
    <cfRule type="expression" dxfId="8" priority="7" stopIfTrue="1">
      <formula>IF(AND(COUNTIF(MetalSmelter,B5&amp;C5)=0,LEN(C5)&gt;0),TRUE,FALSE)</formula>
    </cfRule>
  </conditionalFormatting>
  <conditionalFormatting sqref="D5:D9">
    <cfRule type="expression" dxfId="7" priority="1" stopIfTrue="1">
      <formula>IF(AND(LEN($C5)&gt;0,($C5&lt;&gt;"Smelter Not Listed")),1,0)</formula>
    </cfRule>
    <cfRule type="expression" dxfId="6" priority="8" stopIfTrue="1">
      <formula>IF(AND(D5="",$C5=$X$4),TRUE)</formula>
    </cfRule>
    <cfRule type="expression" dxfId="5" priority="9" stopIfTrue="1">
      <formula>IF(FIND("!",D5),TRUE)</formula>
    </cfRule>
  </conditionalFormatting>
  <conditionalFormatting sqref="G5:G9">
    <cfRule type="expression" dxfId="4" priority="10" stopIfTrue="1">
      <formula>IF(FIND("Enter smelter details",G5),TRUE)</formula>
    </cfRule>
  </conditionalFormatting>
  <conditionalFormatting sqref="E5:E9">
    <cfRule type="expression" dxfId="3" priority="5" stopIfTrue="1">
      <formula>IF(AND(E5="",$C5=$X$4),TRUE)</formula>
    </cfRule>
    <cfRule type="expression" dxfId="2" priority="6" stopIfTrue="1">
      <formula>IF(FIND("!",E5),TRUE)</formula>
    </cfRule>
  </conditionalFormatting>
  <conditionalFormatting sqref="F5:F9">
    <cfRule type="expression" dxfId="1" priority="3" stopIfTrue="1">
      <formula>IF(AND(LEN($A5)&gt;0,$A5&lt;&gt;$F5),TRUE,FALSE)</formula>
    </cfRule>
  </conditionalFormatting>
  <conditionalFormatting sqref="C5:C9">
    <cfRule type="expression" dxfId="0" priority="2"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41" t="str">
        <f ca="1">OFFSET(L!$C$1,MATCH("Checker"&amp;ADDRESS(ROW(),COLUMN(),4),L!$A:$A,0)-1,SL,,)</f>
        <v>To ensure all required fields have been populated before submitting to your customers review form for any line items highlighted in red</v>
      </c>
      <c r="B1" s="441"/>
      <c r="C1" s="441"/>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Gowanda RCD, LLC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Daniel N. Roy</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danr@rcdcomponents.com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603-669-0054 x 325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Daniel N. Roy</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danr@rcdcomponents.com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44314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t="str">
        <f>Declaration!G77</f>
        <v>http://www.rcdcomponents.com/rcd/word/RCD%20Conflict-free%20Declaration.pdf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29" priority="358" stopIfTrue="1">
      <formula>$H$56=0</formula>
    </cfRule>
  </conditionalFormatting>
  <conditionalFormatting sqref="B66">
    <cfRule type="expression" dxfId="128" priority="39" stopIfTrue="1">
      <formula>IF(F66=0,TRUE)</formula>
    </cfRule>
  </conditionalFormatting>
  <conditionalFormatting sqref="B67">
    <cfRule type="expression" dxfId="127" priority="35" stopIfTrue="1">
      <formula>IF(F67=0,TRUE)</formula>
    </cfRule>
  </conditionalFormatting>
  <conditionalFormatting sqref="B68:B69">
    <cfRule type="expression" dxfId="126" priority="31" stopIfTrue="1">
      <formula>IF(F68=0,TRUE)</formula>
    </cfRule>
  </conditionalFormatting>
  <conditionalFormatting sqref="C69">
    <cfRule type="expression" dxfId="125" priority="13" stopIfTrue="1">
      <formula>C69="Not Required"</formula>
    </cfRule>
    <cfRule type="expression" dxfId="124" priority="21" stopIfTrue="1">
      <formula>OR(C69="Complete",C69="填写",C69="記入",C69="완료",C69="Complétez",C69="Concluído",C69="Vollständig",C69="Completare",C69="Doldurun")</formula>
    </cfRule>
  </conditionalFormatting>
  <conditionalFormatting sqref="A69">
    <cfRule type="expression" dxfId="123" priority="14" stopIfTrue="1">
      <formula>C69="Not Required"</formula>
    </cfRule>
    <cfRule type="expression" dxfId="122"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21" priority="347" stopIfTrue="1">
      <formula>$F4=0</formula>
    </cfRule>
    <cfRule type="expression" dxfId="120" priority="348" stopIfTrue="1">
      <formula>$H4=0</formula>
    </cfRule>
    <cfRule type="expression" dxfId="119" priority="349" stopIfTrue="1">
      <formula>$H4=1</formula>
    </cfRule>
  </conditionalFormatting>
  <conditionalFormatting sqref="C69 A69">
    <cfRule type="expression" dxfId="118" priority="11" stopIfTrue="1">
      <formula>IF(AND($F$69=1,$G$69=1),TRUE,FALSE)</formula>
    </cfRule>
  </conditionalFormatting>
  <conditionalFormatting sqref="A29:A32">
    <cfRule type="expression" dxfId="117" priority="2" stopIfTrue="1">
      <formula>$F29=0</formula>
    </cfRule>
    <cfRule type="expression" dxfId="116" priority="3" stopIfTrue="1">
      <formula>$H29=0</formula>
    </cfRule>
    <cfRule type="expression" dxfId="115" priority="4" stopIfTrue="1">
      <formula>$H29=1</formula>
    </cfRule>
  </conditionalFormatting>
  <conditionalFormatting sqref="B65">
    <cfRule type="expression" dxfId="114" priority="1" stopIfTrue="1">
      <formula>IF(F65=0,TRUE)</formula>
    </cfRule>
  </conditionalFormatting>
  <conditionalFormatting sqref="A5:A13">
    <cfRule type="expression" dxfId="113" priority="49" stopIfTrue="1">
      <formula>$F5=0</formula>
    </cfRule>
    <cfRule type="expression" dxfId="112" priority="50" stopIfTrue="1">
      <formula>AND($F5=1,$G5=0)</formula>
    </cfRule>
    <cfRule type="expression" dxfId="111"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5"/>
    </row>
    <row r="2" spans="1:6" ht="13.2">
      <c r="A2" s="29"/>
      <c r="B2" s="147"/>
      <c r="C2" s="147"/>
      <c r="D2"/>
      <c r="E2" s="30"/>
    </row>
    <row r="3" spans="1:6" ht="13.2">
      <c r="A3" s="29"/>
      <c r="B3" s="147"/>
      <c r="C3" s="147"/>
      <c r="D3" s="147"/>
      <c r="E3" s="30"/>
    </row>
    <row r="4" spans="1:6" ht="15.75" customHeight="1">
      <c r="A4" s="29"/>
      <c r="B4" s="442" t="s">
        <v>898</v>
      </c>
      <c r="C4" s="442"/>
      <c r="D4" s="442"/>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5" t="str">
        <f ca="1">OFFSET(L!$C$1,MATCH("General"&amp;"Cpy",L!$A:$A,0)-1,SL,,)</f>
        <v>© 2021 Responsible Minerals Initiative. All rights reserved.</v>
      </c>
      <c r="C1001" s="445"/>
      <c r="D1001" s="445"/>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10" priority="25" stopIfTrue="1" operator="equal">
      <formula>"Yes"</formula>
    </cfRule>
  </conditionalFormatting>
  <conditionalFormatting sqref="K5">
    <cfRule type="cellIs" dxfId="109" priority="9" stopIfTrue="1" operator="equal">
      <formula>"Yes"</formula>
    </cfRule>
  </conditionalFormatting>
  <conditionalFormatting sqref="J292:J293">
    <cfRule type="cellIs" dxfId="108" priority="7" stopIfTrue="1" operator="equal">
      <formula>"Yes"</formula>
    </cfRule>
  </conditionalFormatting>
  <conditionalFormatting sqref="J354:J355">
    <cfRule type="cellIs" dxfId="107" priority="6" stopIfTrue="1" operator="equal">
      <formula>"Yes"</formula>
    </cfRule>
  </conditionalFormatting>
  <conditionalFormatting sqref="J486:J487">
    <cfRule type="cellIs" dxfId="106" priority="5" stopIfTrue="1" operator="equal">
      <formula>"Yes"</formula>
    </cfRule>
  </conditionalFormatting>
  <conditionalFormatting sqref="J313:J314">
    <cfRule type="cellIs" dxfId="105" priority="4" stopIfTrue="1" operator="equal">
      <formula>"Yes"</formula>
    </cfRule>
  </conditionalFormatting>
  <conditionalFormatting sqref="J381:J382">
    <cfRule type="cellIs" dxfId="104" priority="3" stopIfTrue="1" operator="equal">
      <formula>"Yes"</formula>
    </cfRule>
  </conditionalFormatting>
  <conditionalFormatting sqref="J531:J532">
    <cfRule type="cellIs" dxfId="103" priority="2" stopIfTrue="1" operator="equal">
      <formula>"Yes"</formula>
    </cfRule>
  </conditionalFormatting>
  <conditionalFormatting sqref="J609:J610">
    <cfRule type="cellIs" dxfId="10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Danr</cp:lastModifiedBy>
  <cp:lastPrinted>2015-04-21T20:47:43Z</cp:lastPrinted>
  <dcterms:created xsi:type="dcterms:W3CDTF">2010-06-21T21:00:23Z</dcterms:created>
  <dcterms:modified xsi:type="dcterms:W3CDTF">2021-06-16T15:56:01Z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